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32760" yWindow="32760" windowWidth="20496" windowHeight="7608" tabRatio="928" firstSheet="26" activeTab="26"/>
  </bookViews>
  <sheets>
    <sheet name="DS DU DIEU KIEN" sheetId="15" state="hidden" r:id="rId1"/>
    <sheet name="DS SO BAO DANH" sheetId="6" state="hidden" r:id="rId2"/>
    <sheet name="THE THI SINH" sheetId="14" state="hidden" r:id="rId3"/>
    <sheet name="DS NHAN THE" sheetId="11" state="hidden" r:id="rId4"/>
    <sheet name="DS THI SINH DU PHONG VAN" sheetId="8" state="hidden" r:id="rId5"/>
    <sheet name="DS GOI TS THAM DU PHONG VAN" sheetId="9" state="hidden" r:id="rId6"/>
    <sheet name="DS XAC NHAN TS THAM GIA PV" sheetId="10" state="hidden" r:id="rId7"/>
    <sheet name="DS VAO DIEM PV" sheetId="16" state="hidden" r:id="rId8"/>
    <sheet name="DS VAO DIEM HOC TAP" sheetId="17" state="hidden" r:id="rId9"/>
    <sheet name="DS DU KIEN TRUNG TUYEN" sheetId="18" state="hidden" r:id="rId10"/>
    <sheet name="foxz" sheetId="23" state="hidden" r:id="rId11"/>
    <sheet name="foxz_2" sheetId="24" state="veryHidden" r:id="rId12"/>
    <sheet name="foxz_3" sheetId="25" state="veryHidden" r:id="rId13"/>
    <sheet name="foxz_4" sheetId="26" state="veryHidden" r:id="rId14"/>
    <sheet name="foxz_5" sheetId="27" state="veryHidden" r:id="rId15"/>
    <sheet name="foxz_6" sheetId="28" state="veryHidden" r:id="rId16"/>
    <sheet name="foxz_7" sheetId="29" state="veryHidden" r:id="rId17"/>
    <sheet name="foxz_8" sheetId="30" state="veryHidden" r:id="rId18"/>
    <sheet name="foxz_9" sheetId="38" state="veryHidden" r:id="rId19"/>
    <sheet name="foxz_10" sheetId="39" state="veryHidden" r:id="rId20"/>
    <sheet name="foxz_11" sheetId="40" state="veryHidden" r:id="rId21"/>
    <sheet name="foxz_12" sheetId="41" state="veryHidden" r:id="rId22"/>
    <sheet name="foxz_13" sheetId="42" state="veryHidden" r:id="rId23"/>
    <sheet name="foxz_14" sheetId="43" state="veryHidden" r:id="rId24"/>
    <sheet name="foxz_15" sheetId="44" state="veryHidden" r:id="rId25"/>
    <sheet name="foxz_16" sheetId="45" state="veryHidden" r:id="rId26"/>
    <sheet name="DS kèm QĐ phê duyệt" sheetId="31" r:id="rId27"/>
  </sheets>
  <definedNames>
    <definedName name="_xlnm._FilterDatabase" localSheetId="0" hidden="1">'DS DU DIEU KIEN'!$A$7:$AD$394</definedName>
    <definedName name="_xlnm._FilterDatabase" localSheetId="9" hidden="1">'DS DU KIEN TRUNG TUYEN'!$A$8:$AJ$57</definedName>
    <definedName name="_xlnm._FilterDatabase" localSheetId="5" hidden="1">'DS GOI TS THAM DU PHONG VAN'!$I$7:$K$51</definedName>
    <definedName name="_xlnm._FilterDatabase" localSheetId="3" hidden="1">'DS NHAN THE'!$J$7:$K$51</definedName>
    <definedName name="_xlnm._FilterDatabase" localSheetId="1" hidden="1">'DS SO BAO DANH'!$A$5:$T$60</definedName>
    <definedName name="_xlnm._FilterDatabase" localSheetId="4" hidden="1">'DS THI SINH DU PHONG VAN'!$I$7:$K$51</definedName>
    <definedName name="_xlnm._FilterDatabase" localSheetId="8" hidden="1">'DS VAO DIEM HOC TAP'!$P$8:$P$59</definedName>
    <definedName name="_xlnm._FilterDatabase" localSheetId="6" hidden="1">'DS XAC NHAN TS THAM GIA PV'!$K$8:$M$48</definedName>
    <definedName name="dhoc">'DS VAO DIEM HOC TAP'!$B$9:$P$57</definedName>
    <definedName name="dpv">'DS VAO DIEM PV'!$C$7:$G$55</definedName>
    <definedName name="phongthi">'DS SO BAO DANH'!$R$6:$R$65</definedName>
    <definedName name="_xlnm.Print_Area" localSheetId="9">'DS DU KIEN TRUNG TUYEN'!$A$1:$AI$62</definedName>
    <definedName name="_xlnm.Print_Area" localSheetId="5">'DS GOI TS THAM DU PHONG VAN'!$A$1:$H$51</definedName>
    <definedName name="_xlnm.Print_Area" localSheetId="3">'DS NHAN THE'!$A$1:$I$51</definedName>
    <definedName name="_xlnm.Print_Area" localSheetId="4">'DS THI SINH DU PHONG VAN'!$A$1:$H$51</definedName>
    <definedName name="_xlnm.Print_Area" localSheetId="8">'DS VAO DIEM HOC TAP'!$A$1:$O$59</definedName>
    <definedName name="_xlnm.Print_Area" localSheetId="7">'DS VAO DIEM PV'!$A$1:$G$62</definedName>
    <definedName name="_xlnm.Print_Area" localSheetId="6">'DS XAC NHAN TS THAM GIA PV'!$A$1:$J$48</definedName>
    <definedName name="_xlnm.Print_Titles" localSheetId="9">'DS DU KIEN TRUNG TUYEN'!$5:$7</definedName>
    <definedName name="_xlnm.Print_Titles" localSheetId="8">'DS VAO DIEM HOC TAP'!$6:$8</definedName>
    <definedName name="sbd">'DS SO BAO DANH'!$B$6:$T$65</definedName>
    <definedName name="so">'DS SO BAO DANH'!$B$6:$B$65</definedName>
    <definedName name="sphong">#REF!</definedName>
  </definedNames>
  <calcPr calcId="145621"/>
</workbook>
</file>

<file path=xl/calcChain.xml><?xml version="1.0" encoding="utf-8"?>
<calcChain xmlns="http://schemas.openxmlformats.org/spreadsheetml/2006/main">
  <c r="C9" i="18" l="1"/>
  <c r="D9" i="18"/>
  <c r="E9" i="18"/>
  <c r="F9" i="18"/>
  <c r="H9" i="18"/>
  <c r="AJ9" i="18" s="1"/>
  <c r="AL9" i="18" s="1"/>
  <c r="J9" i="18"/>
  <c r="K9" i="18"/>
  <c r="L9" i="18"/>
  <c r="M9" i="18"/>
  <c r="N9" i="18"/>
  <c r="O9" i="18"/>
  <c r="P9" i="18"/>
  <c r="U9" i="18"/>
  <c r="V9" i="18"/>
  <c r="AA9" i="18"/>
  <c r="AB9" i="18"/>
  <c r="AC9" i="18"/>
  <c r="AD9" i="18"/>
  <c r="AE9" i="18"/>
  <c r="C10" i="18"/>
  <c r="D10" i="18"/>
  <c r="E10" i="18"/>
  <c r="F10" i="18"/>
  <c r="H10" i="18"/>
  <c r="AJ10" i="18" s="1"/>
  <c r="AL10" i="18" s="1"/>
  <c r="J10" i="18"/>
  <c r="K10" i="18"/>
  <c r="L10" i="18"/>
  <c r="M10" i="18"/>
  <c r="N10" i="18"/>
  <c r="O10" i="18"/>
  <c r="P10" i="18"/>
  <c r="U10" i="18"/>
  <c r="W10" i="18" s="1"/>
  <c r="V10" i="18"/>
  <c r="AA10" i="18"/>
  <c r="AB10" i="18"/>
  <c r="AC10" i="18"/>
  <c r="AD10" i="18"/>
  <c r="AE10" i="18"/>
  <c r="C11" i="18"/>
  <c r="D11" i="18"/>
  <c r="E11" i="18"/>
  <c r="F11" i="18"/>
  <c r="H11" i="18"/>
  <c r="AJ11" i="18" s="1"/>
  <c r="AL11" i="18" s="1"/>
  <c r="J11" i="18"/>
  <c r="K11" i="18"/>
  <c r="L11" i="18"/>
  <c r="M11" i="18"/>
  <c r="N11" i="18"/>
  <c r="O11" i="18"/>
  <c r="P11" i="18"/>
  <c r="U11" i="18"/>
  <c r="V11" i="18"/>
  <c r="AA11" i="18"/>
  <c r="AB11" i="18"/>
  <c r="AC11" i="18"/>
  <c r="AD11" i="18"/>
  <c r="AE11" i="18"/>
  <c r="C12" i="18"/>
  <c r="D12" i="18"/>
  <c r="E12" i="18"/>
  <c r="F12" i="18"/>
  <c r="H12" i="18"/>
  <c r="AJ12" i="18" s="1"/>
  <c r="AL12" i="18" s="1"/>
  <c r="J12" i="18"/>
  <c r="K12" i="18"/>
  <c r="L12" i="18"/>
  <c r="M12" i="18"/>
  <c r="N12" i="18"/>
  <c r="O12" i="18"/>
  <c r="P12" i="18"/>
  <c r="U12" i="18"/>
  <c r="V12" i="18"/>
  <c r="AA12" i="18"/>
  <c r="AB12" i="18"/>
  <c r="AC12" i="18"/>
  <c r="AD12" i="18"/>
  <c r="AE12" i="18"/>
  <c r="C13" i="18"/>
  <c r="D13" i="18"/>
  <c r="E13" i="18"/>
  <c r="F13" i="18"/>
  <c r="H13" i="18"/>
  <c r="AJ13" i="18" s="1"/>
  <c r="AL13" i="18" s="1"/>
  <c r="J13" i="18"/>
  <c r="K13" i="18"/>
  <c r="L13" i="18"/>
  <c r="M13" i="18"/>
  <c r="N13" i="18"/>
  <c r="O13" i="18"/>
  <c r="P13" i="18"/>
  <c r="U13" i="18"/>
  <c r="V13" i="18"/>
  <c r="AA13" i="18"/>
  <c r="AB13" i="18"/>
  <c r="AC13" i="18"/>
  <c r="AD13" i="18"/>
  <c r="AE13" i="18"/>
  <c r="C14" i="18"/>
  <c r="D14" i="18"/>
  <c r="E14" i="18"/>
  <c r="F14" i="18"/>
  <c r="H14" i="18"/>
  <c r="AJ14" i="18" s="1"/>
  <c r="AL14" i="18" s="1"/>
  <c r="J14" i="18"/>
  <c r="K14" i="18"/>
  <c r="L14" i="18"/>
  <c r="M14" i="18"/>
  <c r="N14" i="18"/>
  <c r="O14" i="18"/>
  <c r="P14" i="18"/>
  <c r="U14" i="18"/>
  <c r="V14" i="18"/>
  <c r="AA14" i="18"/>
  <c r="AB14" i="18"/>
  <c r="AC14" i="18"/>
  <c r="AD14" i="18"/>
  <c r="AE14" i="18"/>
  <c r="C15" i="18"/>
  <c r="D15" i="18"/>
  <c r="E15" i="18"/>
  <c r="F15" i="18"/>
  <c r="H15" i="18"/>
  <c r="AJ15" i="18" s="1"/>
  <c r="AL15" i="18" s="1"/>
  <c r="J15" i="18"/>
  <c r="K15" i="18"/>
  <c r="L15" i="18"/>
  <c r="M15" i="18"/>
  <c r="N15" i="18"/>
  <c r="O15" i="18"/>
  <c r="P15" i="18"/>
  <c r="U15" i="18"/>
  <c r="W15" i="18" s="1"/>
  <c r="V15" i="18"/>
  <c r="AA15" i="18"/>
  <c r="AB15" i="18"/>
  <c r="AC15" i="18"/>
  <c r="AD15" i="18"/>
  <c r="AE15" i="18"/>
  <c r="C16" i="18"/>
  <c r="D16" i="18"/>
  <c r="E16" i="18"/>
  <c r="F16" i="18"/>
  <c r="H16" i="18"/>
  <c r="AJ16" i="18" s="1"/>
  <c r="AL16" i="18" s="1"/>
  <c r="J16" i="18"/>
  <c r="K16" i="18"/>
  <c r="L16" i="18"/>
  <c r="M16" i="18"/>
  <c r="N16" i="18"/>
  <c r="O16" i="18"/>
  <c r="P16" i="18"/>
  <c r="U16" i="18"/>
  <c r="V16" i="18"/>
  <c r="AA16" i="18"/>
  <c r="AB16" i="18"/>
  <c r="AC16" i="18"/>
  <c r="AD16" i="18"/>
  <c r="AE16" i="18"/>
  <c r="C17" i="18"/>
  <c r="D17" i="18"/>
  <c r="E17" i="18"/>
  <c r="F17" i="18"/>
  <c r="H17" i="18"/>
  <c r="AJ17" i="18" s="1"/>
  <c r="AL17" i="18" s="1"/>
  <c r="J17" i="18"/>
  <c r="K17" i="18"/>
  <c r="L17" i="18"/>
  <c r="M17" i="18"/>
  <c r="N17" i="18"/>
  <c r="O17" i="18"/>
  <c r="P17" i="18"/>
  <c r="U17" i="18"/>
  <c r="V17" i="18"/>
  <c r="AA17" i="18"/>
  <c r="AB17" i="18"/>
  <c r="AC17" i="18"/>
  <c r="AD17" i="18"/>
  <c r="AE17" i="18"/>
  <c r="C18" i="18"/>
  <c r="D18" i="18"/>
  <c r="E18" i="18"/>
  <c r="F18" i="18"/>
  <c r="H18" i="18"/>
  <c r="AJ18" i="18" s="1"/>
  <c r="AL18" i="18" s="1"/>
  <c r="J18" i="18"/>
  <c r="K18" i="18"/>
  <c r="L18" i="18"/>
  <c r="M18" i="18"/>
  <c r="N18" i="18"/>
  <c r="O18" i="18"/>
  <c r="P18" i="18"/>
  <c r="U18" i="18"/>
  <c r="W18" i="18" s="1"/>
  <c r="V18" i="18"/>
  <c r="AA18" i="18"/>
  <c r="AB18" i="18"/>
  <c r="AC18" i="18"/>
  <c r="AD18" i="18"/>
  <c r="AE18" i="18"/>
  <c r="AG18" i="18" s="1"/>
  <c r="AF18" i="18"/>
  <c r="C19" i="18"/>
  <c r="D19" i="18"/>
  <c r="E19" i="18"/>
  <c r="F19" i="18"/>
  <c r="H19" i="18"/>
  <c r="AJ19" i="18" s="1"/>
  <c r="AL19" i="18" s="1"/>
  <c r="J19" i="18"/>
  <c r="K19" i="18"/>
  <c r="L19" i="18"/>
  <c r="M19" i="18"/>
  <c r="N19" i="18"/>
  <c r="O19" i="18"/>
  <c r="P19" i="18"/>
  <c r="U19" i="18"/>
  <c r="V19" i="18"/>
  <c r="AA19" i="18"/>
  <c r="AB19" i="18"/>
  <c r="AC19" i="18"/>
  <c r="AD19" i="18"/>
  <c r="AE19" i="18"/>
  <c r="C20" i="18"/>
  <c r="D20" i="18"/>
  <c r="E20" i="18"/>
  <c r="F20" i="18"/>
  <c r="H20" i="18"/>
  <c r="AJ20" i="18" s="1"/>
  <c r="AL20" i="18" s="1"/>
  <c r="J20" i="18"/>
  <c r="K20" i="18"/>
  <c r="L20" i="18"/>
  <c r="M20" i="18"/>
  <c r="N20" i="18"/>
  <c r="O20" i="18"/>
  <c r="P20" i="18"/>
  <c r="U20" i="18"/>
  <c r="W20" i="18" s="1"/>
  <c r="V20" i="18"/>
  <c r="AA20" i="18"/>
  <c r="AB20" i="18"/>
  <c r="AC20" i="18"/>
  <c r="AD20" i="18"/>
  <c r="AE20" i="18"/>
  <c r="C21" i="18"/>
  <c r="D21" i="18"/>
  <c r="E21" i="18"/>
  <c r="F21" i="18"/>
  <c r="H21" i="18"/>
  <c r="AJ21" i="18" s="1"/>
  <c r="AL21" i="18" s="1"/>
  <c r="J21" i="18"/>
  <c r="K21" i="18"/>
  <c r="L21" i="18"/>
  <c r="M21" i="18"/>
  <c r="N21" i="18"/>
  <c r="O21" i="18"/>
  <c r="P21" i="18"/>
  <c r="U21" i="18"/>
  <c r="V21" i="18"/>
  <c r="AA21" i="18"/>
  <c r="AB21" i="18"/>
  <c r="AC21" i="18"/>
  <c r="AD21" i="18"/>
  <c r="AE21" i="18"/>
  <c r="AG21" i="18" s="1"/>
  <c r="C22" i="18"/>
  <c r="D22" i="18"/>
  <c r="E22" i="18"/>
  <c r="F22" i="18"/>
  <c r="H22" i="18"/>
  <c r="AJ22" i="18" s="1"/>
  <c r="AL22" i="18" s="1"/>
  <c r="J22" i="18"/>
  <c r="K22" i="18"/>
  <c r="L22" i="18"/>
  <c r="M22" i="18"/>
  <c r="N22" i="18"/>
  <c r="O22" i="18"/>
  <c r="P22" i="18"/>
  <c r="U22" i="18"/>
  <c r="W22" i="18" s="1"/>
  <c r="V22" i="18"/>
  <c r="AA22" i="18"/>
  <c r="AB22" i="18"/>
  <c r="AC22" i="18"/>
  <c r="AD22" i="18"/>
  <c r="AE22" i="18"/>
  <c r="AG22" i="18" s="1"/>
  <c r="AF22" i="18"/>
  <c r="C23" i="18"/>
  <c r="D23" i="18"/>
  <c r="E23" i="18"/>
  <c r="F23" i="18"/>
  <c r="H23" i="18"/>
  <c r="AJ23" i="18" s="1"/>
  <c r="AL23" i="18" s="1"/>
  <c r="J23" i="18"/>
  <c r="K23" i="18"/>
  <c r="L23" i="18"/>
  <c r="M23" i="18"/>
  <c r="N23" i="18"/>
  <c r="O23" i="18"/>
  <c r="P23" i="18"/>
  <c r="U23" i="18"/>
  <c r="V23" i="18"/>
  <c r="AA23" i="18"/>
  <c r="AB23" i="18"/>
  <c r="AC23" i="18"/>
  <c r="AD23" i="18"/>
  <c r="AE23" i="18"/>
  <c r="C24" i="18"/>
  <c r="D24" i="18"/>
  <c r="E24" i="18"/>
  <c r="F24" i="18"/>
  <c r="H24" i="18"/>
  <c r="AJ24" i="18" s="1"/>
  <c r="AL24" i="18" s="1"/>
  <c r="J24" i="18"/>
  <c r="K24" i="18"/>
  <c r="L24" i="18"/>
  <c r="M24" i="18"/>
  <c r="N24" i="18"/>
  <c r="O24" i="18"/>
  <c r="P24" i="18"/>
  <c r="U24" i="18"/>
  <c r="W24" i="18" s="1"/>
  <c r="V24" i="18"/>
  <c r="AA24" i="18"/>
  <c r="AB24" i="18"/>
  <c r="AC24" i="18"/>
  <c r="AD24" i="18"/>
  <c r="AE24" i="18"/>
  <c r="C25" i="18"/>
  <c r="D25" i="18"/>
  <c r="E25" i="18"/>
  <c r="F25" i="18"/>
  <c r="H25" i="18"/>
  <c r="AJ25" i="18" s="1"/>
  <c r="AL25" i="18" s="1"/>
  <c r="J25" i="18"/>
  <c r="K25" i="18"/>
  <c r="L25" i="18"/>
  <c r="M25" i="18"/>
  <c r="N25" i="18"/>
  <c r="O25" i="18"/>
  <c r="P25" i="18"/>
  <c r="U25" i="18"/>
  <c r="V25" i="18"/>
  <c r="AA25" i="18"/>
  <c r="AB25" i="18"/>
  <c r="AC25" i="18"/>
  <c r="AD25" i="18"/>
  <c r="AE25" i="18"/>
  <c r="C26" i="18"/>
  <c r="D26" i="18"/>
  <c r="E26" i="18"/>
  <c r="F26" i="18"/>
  <c r="H26" i="18"/>
  <c r="J26" i="18"/>
  <c r="K26" i="18"/>
  <c r="L26" i="18"/>
  <c r="M26" i="18"/>
  <c r="N26" i="18"/>
  <c r="O26" i="18"/>
  <c r="P26" i="18"/>
  <c r="U26" i="18"/>
  <c r="W26" i="18" s="1"/>
  <c r="V26" i="18"/>
  <c r="AA26" i="18"/>
  <c r="AB26" i="18"/>
  <c r="AC26" i="18"/>
  <c r="AD26" i="18"/>
  <c r="AE26" i="18"/>
  <c r="AG26" i="18"/>
  <c r="AJ26" i="18"/>
  <c r="AL26" i="18" s="1"/>
  <c r="C27" i="18"/>
  <c r="D27" i="18"/>
  <c r="E27" i="18"/>
  <c r="F27" i="18"/>
  <c r="H27" i="18"/>
  <c r="J27" i="18"/>
  <c r="K27" i="18"/>
  <c r="L27" i="18"/>
  <c r="M27" i="18"/>
  <c r="N27" i="18"/>
  <c r="O27" i="18"/>
  <c r="P27" i="18"/>
  <c r="U27" i="18"/>
  <c r="V27" i="18"/>
  <c r="W27" i="18"/>
  <c r="AA27" i="18"/>
  <c r="AB27" i="18"/>
  <c r="AC27" i="18"/>
  <c r="AD27" i="18"/>
  <c r="AE27" i="18"/>
  <c r="AJ27" i="18"/>
  <c r="AL27" i="18" s="1"/>
  <c r="C28" i="18"/>
  <c r="D28" i="18"/>
  <c r="E28" i="18"/>
  <c r="F28" i="18"/>
  <c r="H28" i="18"/>
  <c r="J28" i="18"/>
  <c r="K28" i="18"/>
  <c r="L28" i="18"/>
  <c r="M28" i="18"/>
  <c r="N28" i="18"/>
  <c r="O28" i="18"/>
  <c r="P28" i="18"/>
  <c r="U28" i="18"/>
  <c r="V28" i="18"/>
  <c r="W28" i="18"/>
  <c r="AA28" i="18"/>
  <c r="AB28" i="18"/>
  <c r="AC28" i="18"/>
  <c r="AD28" i="18"/>
  <c r="AE28" i="18"/>
  <c r="AJ28" i="18"/>
  <c r="AL28" i="18" s="1"/>
  <c r="C29" i="18"/>
  <c r="D29" i="18"/>
  <c r="E29" i="18"/>
  <c r="F29" i="18"/>
  <c r="H29" i="18"/>
  <c r="AJ29" i="18" s="1"/>
  <c r="AL29" i="18" s="1"/>
  <c r="J29" i="18"/>
  <c r="K29" i="18"/>
  <c r="L29" i="18"/>
  <c r="M29" i="18"/>
  <c r="N29" i="18"/>
  <c r="O29" i="18"/>
  <c r="P29" i="18"/>
  <c r="U29" i="18"/>
  <c r="W29" i="18" s="1"/>
  <c r="V29" i="18"/>
  <c r="AA29" i="18"/>
  <c r="AB29" i="18"/>
  <c r="AC29" i="18"/>
  <c r="AD29" i="18"/>
  <c r="AE29" i="18"/>
  <c r="AG29" i="18" s="1"/>
  <c r="AF29" i="18"/>
  <c r="C30" i="18"/>
  <c r="D30" i="18"/>
  <c r="E30" i="18"/>
  <c r="F30" i="18"/>
  <c r="H30" i="18"/>
  <c r="J30" i="18"/>
  <c r="K30" i="18"/>
  <c r="L30" i="18"/>
  <c r="M30" i="18"/>
  <c r="N30" i="18"/>
  <c r="O30" i="18"/>
  <c r="P30" i="18"/>
  <c r="U30" i="18"/>
  <c r="W30" i="18" s="1"/>
  <c r="V30" i="18"/>
  <c r="AA30" i="18"/>
  <c r="AB30" i="18"/>
  <c r="AC30" i="18"/>
  <c r="AD30" i="18"/>
  <c r="AE30" i="18"/>
  <c r="AJ30" i="18"/>
  <c r="AL30" i="18" s="1"/>
  <c r="C31" i="18"/>
  <c r="D31" i="18"/>
  <c r="E31" i="18"/>
  <c r="F31" i="18"/>
  <c r="H31" i="18"/>
  <c r="J31" i="18"/>
  <c r="K31" i="18"/>
  <c r="L31" i="18"/>
  <c r="M31" i="18"/>
  <c r="N31" i="18"/>
  <c r="O31" i="18"/>
  <c r="P31" i="18"/>
  <c r="U31" i="18"/>
  <c r="V31" i="18"/>
  <c r="W31" i="18" s="1"/>
  <c r="AA31" i="18"/>
  <c r="AB31" i="18"/>
  <c r="AC31" i="18"/>
  <c r="AD31" i="18"/>
  <c r="AE31" i="18"/>
  <c r="AJ31" i="18"/>
  <c r="AL31" i="18" s="1"/>
  <c r="C32" i="18"/>
  <c r="D32" i="18"/>
  <c r="E32" i="18"/>
  <c r="F32" i="18"/>
  <c r="H32" i="18"/>
  <c r="J32" i="18"/>
  <c r="K32" i="18"/>
  <c r="L32" i="18"/>
  <c r="M32" i="18"/>
  <c r="N32" i="18"/>
  <c r="O32" i="18"/>
  <c r="P32" i="18"/>
  <c r="U32" i="18"/>
  <c r="W32" i="18" s="1"/>
  <c r="V32" i="18"/>
  <c r="AA32" i="18"/>
  <c r="AB32" i="18"/>
  <c r="AC32" i="18"/>
  <c r="AD32" i="18"/>
  <c r="AE32" i="18"/>
  <c r="AJ32" i="18"/>
  <c r="AL32" i="18" s="1"/>
  <c r="C33" i="18"/>
  <c r="D33" i="18"/>
  <c r="E33" i="18"/>
  <c r="F33" i="18"/>
  <c r="H33" i="18"/>
  <c r="J33" i="18"/>
  <c r="K33" i="18"/>
  <c r="L33" i="18"/>
  <c r="M33" i="18"/>
  <c r="N33" i="18"/>
  <c r="O33" i="18"/>
  <c r="P33" i="18"/>
  <c r="U33" i="18"/>
  <c r="V33" i="18"/>
  <c r="W33" i="18"/>
  <c r="AA33" i="18"/>
  <c r="AB33" i="18"/>
  <c r="AC33" i="18"/>
  <c r="AD33" i="18"/>
  <c r="AE33" i="18"/>
  <c r="AJ33" i="18"/>
  <c r="AL33" i="18" s="1"/>
  <c r="C34" i="18"/>
  <c r="D34" i="18"/>
  <c r="E34" i="18"/>
  <c r="F34" i="18"/>
  <c r="H34" i="18"/>
  <c r="J34" i="18"/>
  <c r="K34" i="18"/>
  <c r="L34" i="18"/>
  <c r="M34" i="18"/>
  <c r="N34" i="18"/>
  <c r="O34" i="18"/>
  <c r="P34" i="18"/>
  <c r="U34" i="18"/>
  <c r="V34" i="18"/>
  <c r="W34" i="18"/>
  <c r="AA34" i="18"/>
  <c r="AB34" i="18"/>
  <c r="AC34" i="18"/>
  <c r="AD34" i="18"/>
  <c r="AE34" i="18"/>
  <c r="AJ34" i="18"/>
  <c r="AL34" i="18" s="1"/>
  <c r="C35" i="18"/>
  <c r="D35" i="18"/>
  <c r="E35" i="18"/>
  <c r="F35" i="18"/>
  <c r="H35" i="18"/>
  <c r="J35" i="18"/>
  <c r="K35" i="18"/>
  <c r="L35" i="18"/>
  <c r="M35" i="18"/>
  <c r="N35" i="18"/>
  <c r="O35" i="18"/>
  <c r="P35" i="18"/>
  <c r="U35" i="18"/>
  <c r="W35" i="18" s="1"/>
  <c r="V35" i="18"/>
  <c r="AA35" i="18"/>
  <c r="AB35" i="18"/>
  <c r="AC35" i="18"/>
  <c r="AD35" i="18"/>
  <c r="AE35" i="18"/>
  <c r="AJ35" i="18"/>
  <c r="AL35" i="18" s="1"/>
  <c r="C36" i="18"/>
  <c r="D36" i="18"/>
  <c r="E36" i="18"/>
  <c r="F36" i="18"/>
  <c r="H36" i="18"/>
  <c r="AJ36" i="18" s="1"/>
  <c r="AL36" i="18" s="1"/>
  <c r="J36" i="18"/>
  <c r="K36" i="18"/>
  <c r="L36" i="18"/>
  <c r="M36" i="18"/>
  <c r="N36" i="18"/>
  <c r="O36" i="18"/>
  <c r="P36" i="18"/>
  <c r="U36" i="18"/>
  <c r="W36" i="18" s="1"/>
  <c r="V36" i="18"/>
  <c r="AA36" i="18"/>
  <c r="AB36" i="18"/>
  <c r="AC36" i="18"/>
  <c r="AD36" i="18"/>
  <c r="AE36" i="18"/>
  <c r="AF36" i="18"/>
  <c r="AG36" i="18"/>
  <c r="C37" i="18"/>
  <c r="D37" i="18"/>
  <c r="E37" i="18"/>
  <c r="F37" i="18"/>
  <c r="H37" i="18"/>
  <c r="J37" i="18"/>
  <c r="K37" i="18"/>
  <c r="L37" i="18"/>
  <c r="M37" i="18"/>
  <c r="N37" i="18"/>
  <c r="O37" i="18"/>
  <c r="P37" i="18"/>
  <c r="U37" i="18"/>
  <c r="V37" i="18"/>
  <c r="W37" i="18"/>
  <c r="AA37" i="18"/>
  <c r="AB37" i="18"/>
  <c r="AC37" i="18"/>
  <c r="AD37" i="18"/>
  <c r="AE37" i="18"/>
  <c r="AF37" i="18"/>
  <c r="AG37" i="18"/>
  <c r="AJ37" i="18"/>
  <c r="AL37" i="18" s="1"/>
  <c r="C38" i="18"/>
  <c r="D38" i="18"/>
  <c r="E38" i="18"/>
  <c r="F38" i="18"/>
  <c r="H38" i="18"/>
  <c r="J38" i="18"/>
  <c r="K38" i="18"/>
  <c r="L38" i="18"/>
  <c r="M38" i="18"/>
  <c r="N38" i="18"/>
  <c r="O38" i="18"/>
  <c r="P38" i="18"/>
  <c r="U38" i="18"/>
  <c r="V38" i="18"/>
  <c r="W38" i="18"/>
  <c r="AA38" i="18"/>
  <c r="AB38" i="18"/>
  <c r="AC38" i="18"/>
  <c r="AD38" i="18"/>
  <c r="AE38" i="18"/>
  <c r="AJ38" i="18"/>
  <c r="AL38" i="18" s="1"/>
  <c r="C39" i="18"/>
  <c r="D39" i="18"/>
  <c r="E39" i="18"/>
  <c r="F39" i="18"/>
  <c r="H39" i="18"/>
  <c r="J39" i="18"/>
  <c r="K39" i="18"/>
  <c r="L39" i="18"/>
  <c r="M39" i="18"/>
  <c r="N39" i="18"/>
  <c r="O39" i="18"/>
  <c r="P39" i="18"/>
  <c r="U39" i="18"/>
  <c r="V39" i="18"/>
  <c r="W39" i="18" s="1"/>
  <c r="AA39" i="18"/>
  <c r="AB39" i="18"/>
  <c r="AC39" i="18"/>
  <c r="AD39" i="18"/>
  <c r="AE39" i="18"/>
  <c r="AJ39" i="18"/>
  <c r="AL39" i="18" s="1"/>
  <c r="C40" i="18"/>
  <c r="D40" i="18"/>
  <c r="E40" i="18"/>
  <c r="F40" i="18"/>
  <c r="H40" i="18"/>
  <c r="AJ40" i="18" s="1"/>
  <c r="AL40" i="18" s="1"/>
  <c r="J40" i="18"/>
  <c r="K40" i="18"/>
  <c r="L40" i="18"/>
  <c r="M40" i="18"/>
  <c r="N40" i="18"/>
  <c r="O40" i="18"/>
  <c r="P40" i="18"/>
  <c r="U40" i="18"/>
  <c r="W40" i="18" s="1"/>
  <c r="V40" i="18"/>
  <c r="AA40" i="18"/>
  <c r="AB40" i="18"/>
  <c r="AC40" i="18"/>
  <c r="AD40" i="18"/>
  <c r="AE40" i="18"/>
  <c r="C41" i="18"/>
  <c r="D41" i="18"/>
  <c r="E41" i="18"/>
  <c r="F41" i="18"/>
  <c r="H41" i="18"/>
  <c r="AJ41" i="18" s="1"/>
  <c r="AL41" i="18" s="1"/>
  <c r="J41" i="18"/>
  <c r="K41" i="18"/>
  <c r="L41" i="18"/>
  <c r="M41" i="18"/>
  <c r="N41" i="18"/>
  <c r="O41" i="18"/>
  <c r="P41" i="18"/>
  <c r="U41" i="18"/>
  <c r="W41" i="18" s="1"/>
  <c r="V41" i="18"/>
  <c r="AA41" i="18"/>
  <c r="AB41" i="18"/>
  <c r="AC41" i="18"/>
  <c r="AD41" i="18"/>
  <c r="AE41" i="18"/>
  <c r="C42" i="18"/>
  <c r="D42" i="18"/>
  <c r="E42" i="18"/>
  <c r="F42" i="18"/>
  <c r="H42" i="18"/>
  <c r="J42" i="18"/>
  <c r="K42" i="18"/>
  <c r="L42" i="18"/>
  <c r="M42" i="18"/>
  <c r="N42" i="18"/>
  <c r="O42" i="18"/>
  <c r="P42" i="18"/>
  <c r="U42" i="18"/>
  <c r="V42" i="18"/>
  <c r="W42" i="18"/>
  <c r="AA42" i="18"/>
  <c r="AB42" i="18"/>
  <c r="AC42" i="18"/>
  <c r="AD42" i="18"/>
  <c r="AE42" i="18"/>
  <c r="AJ42" i="18"/>
  <c r="AL42" i="18" s="1"/>
  <c r="C43" i="18"/>
  <c r="D43" i="18"/>
  <c r="E43" i="18"/>
  <c r="F43" i="18"/>
  <c r="H43" i="18"/>
  <c r="AJ43" i="18" s="1"/>
  <c r="AL43" i="18" s="1"/>
  <c r="J43" i="18"/>
  <c r="K43" i="18"/>
  <c r="L43" i="18"/>
  <c r="M43" i="18"/>
  <c r="N43" i="18"/>
  <c r="O43" i="18"/>
  <c r="P43" i="18"/>
  <c r="U43" i="18"/>
  <c r="W43" i="18" s="1"/>
  <c r="V43" i="18"/>
  <c r="AA43" i="18"/>
  <c r="AB43" i="18"/>
  <c r="AC43" i="18"/>
  <c r="AD43" i="18"/>
  <c r="AE43" i="18"/>
  <c r="C44" i="18"/>
  <c r="D44" i="18"/>
  <c r="E44" i="18"/>
  <c r="F44" i="18"/>
  <c r="H44" i="18"/>
  <c r="AJ44" i="18" s="1"/>
  <c r="AL44" i="18" s="1"/>
  <c r="J44" i="18"/>
  <c r="K44" i="18"/>
  <c r="L44" i="18"/>
  <c r="M44" i="18"/>
  <c r="N44" i="18"/>
  <c r="O44" i="18"/>
  <c r="P44" i="18"/>
  <c r="U44" i="18"/>
  <c r="W44" i="18" s="1"/>
  <c r="V44" i="18"/>
  <c r="AA44" i="18"/>
  <c r="AB44" i="18"/>
  <c r="AC44" i="18"/>
  <c r="AD44" i="18"/>
  <c r="AE44" i="18"/>
  <c r="AG44" i="18" s="1"/>
  <c r="C45" i="18"/>
  <c r="D45" i="18"/>
  <c r="E45" i="18"/>
  <c r="F45" i="18"/>
  <c r="H45" i="18"/>
  <c r="AJ45" i="18" s="1"/>
  <c r="AL45" i="18" s="1"/>
  <c r="J45" i="18"/>
  <c r="K45" i="18"/>
  <c r="L45" i="18"/>
  <c r="M45" i="18"/>
  <c r="N45" i="18"/>
  <c r="O45" i="18"/>
  <c r="P45" i="18"/>
  <c r="U45" i="18"/>
  <c r="W45" i="18" s="1"/>
  <c r="V45" i="18"/>
  <c r="AA45" i="18"/>
  <c r="AB45" i="18"/>
  <c r="AC45" i="18"/>
  <c r="AD45" i="18"/>
  <c r="AE45" i="18"/>
  <c r="C46" i="18"/>
  <c r="D46" i="18"/>
  <c r="E46" i="18"/>
  <c r="F46" i="18"/>
  <c r="H46" i="18"/>
  <c r="AJ46" i="18" s="1"/>
  <c r="AL46" i="18" s="1"/>
  <c r="J46" i="18"/>
  <c r="K46" i="18"/>
  <c r="L46" i="18"/>
  <c r="M46" i="18"/>
  <c r="N46" i="18"/>
  <c r="O46" i="18"/>
  <c r="P46" i="18"/>
  <c r="U46" i="18"/>
  <c r="W46" i="18" s="1"/>
  <c r="V46" i="18"/>
  <c r="AA46" i="18"/>
  <c r="AB46" i="18"/>
  <c r="AC46" i="18"/>
  <c r="AD46" i="18"/>
  <c r="AE46" i="18"/>
  <c r="C47" i="18"/>
  <c r="D47" i="18"/>
  <c r="E47" i="18"/>
  <c r="F47" i="18"/>
  <c r="H47" i="18"/>
  <c r="J47" i="18"/>
  <c r="K47" i="18"/>
  <c r="L47" i="18"/>
  <c r="M47" i="18"/>
  <c r="N47" i="18"/>
  <c r="O47" i="18"/>
  <c r="P47" i="18"/>
  <c r="U47" i="18"/>
  <c r="V47" i="18"/>
  <c r="W47" i="18"/>
  <c r="AA47" i="18"/>
  <c r="AB47" i="18"/>
  <c r="AC47" i="18"/>
  <c r="AD47" i="18"/>
  <c r="AE47" i="18"/>
  <c r="AJ47" i="18"/>
  <c r="AL47" i="18" s="1"/>
  <c r="C48" i="18"/>
  <c r="D48" i="18"/>
  <c r="E48" i="18"/>
  <c r="F48" i="18"/>
  <c r="H48" i="18"/>
  <c r="J48" i="18"/>
  <c r="K48" i="18"/>
  <c r="L48" i="18"/>
  <c r="M48" i="18"/>
  <c r="N48" i="18"/>
  <c r="O48" i="18"/>
  <c r="P48" i="18"/>
  <c r="U48" i="18"/>
  <c r="V48" i="18"/>
  <c r="W48" i="18"/>
  <c r="AA48" i="18"/>
  <c r="AB48" i="18"/>
  <c r="AC48" i="18"/>
  <c r="AD48" i="18"/>
  <c r="AE48" i="18"/>
  <c r="AJ48" i="18"/>
  <c r="AL48" i="18" s="1"/>
  <c r="C49" i="18"/>
  <c r="D49" i="18"/>
  <c r="E49" i="18"/>
  <c r="F49" i="18"/>
  <c r="H49" i="18"/>
  <c r="AJ49" i="18" s="1"/>
  <c r="AL49" i="18" s="1"/>
  <c r="J49" i="18"/>
  <c r="K49" i="18"/>
  <c r="L49" i="18"/>
  <c r="M49" i="18"/>
  <c r="N49" i="18"/>
  <c r="O49" i="18"/>
  <c r="P49" i="18"/>
  <c r="U49" i="18"/>
  <c r="V49" i="18"/>
  <c r="W49" i="18"/>
  <c r="AA49" i="18"/>
  <c r="AB49" i="18"/>
  <c r="AC49" i="18"/>
  <c r="AD49" i="18"/>
  <c r="AE49" i="18"/>
  <c r="AG49" i="18" s="1"/>
  <c r="C50" i="18"/>
  <c r="D50" i="18"/>
  <c r="E50" i="18"/>
  <c r="F50" i="18"/>
  <c r="H50" i="18"/>
  <c r="J50" i="18"/>
  <c r="K50" i="18"/>
  <c r="L50" i="18"/>
  <c r="M50" i="18"/>
  <c r="N50" i="18"/>
  <c r="O50" i="18"/>
  <c r="P50" i="18"/>
  <c r="U50" i="18"/>
  <c r="W50" i="18" s="1"/>
  <c r="V50" i="18"/>
  <c r="AA50" i="18"/>
  <c r="AB50" i="18"/>
  <c r="AC50" i="18"/>
  <c r="AD50" i="18"/>
  <c r="AE50" i="18"/>
  <c r="AJ50" i="18"/>
  <c r="AL50" i="18" s="1"/>
  <c r="C51" i="18"/>
  <c r="D51" i="18"/>
  <c r="E51" i="18"/>
  <c r="F51" i="18"/>
  <c r="H51" i="18"/>
  <c r="AJ51" i="18" s="1"/>
  <c r="AL51" i="18" s="1"/>
  <c r="J51" i="18"/>
  <c r="K51" i="18"/>
  <c r="L51" i="18"/>
  <c r="M51" i="18"/>
  <c r="N51" i="18"/>
  <c r="O51" i="18"/>
  <c r="P51" i="18"/>
  <c r="U51" i="18"/>
  <c r="W51" i="18" s="1"/>
  <c r="V51" i="18"/>
  <c r="AA51" i="18"/>
  <c r="AB51" i="18"/>
  <c r="AC51" i="18"/>
  <c r="AD51" i="18"/>
  <c r="AE51" i="18"/>
  <c r="C52" i="18"/>
  <c r="D52" i="18"/>
  <c r="E52" i="18"/>
  <c r="F52" i="18"/>
  <c r="H52" i="18"/>
  <c r="AJ52" i="18" s="1"/>
  <c r="AL52" i="18" s="1"/>
  <c r="J52" i="18"/>
  <c r="K52" i="18"/>
  <c r="L52" i="18"/>
  <c r="M52" i="18"/>
  <c r="N52" i="18"/>
  <c r="O52" i="18"/>
  <c r="P52" i="18"/>
  <c r="U52" i="18"/>
  <c r="W52" i="18" s="1"/>
  <c r="V52" i="18"/>
  <c r="AA52" i="18"/>
  <c r="AB52" i="18"/>
  <c r="AC52" i="18"/>
  <c r="AD52" i="18"/>
  <c r="AE52" i="18"/>
  <c r="AF52" i="18"/>
  <c r="AG52" i="18"/>
  <c r="C53" i="18"/>
  <c r="D53" i="18"/>
  <c r="E53" i="18"/>
  <c r="F53" i="18"/>
  <c r="H53" i="18"/>
  <c r="AJ53" i="18" s="1"/>
  <c r="AL53" i="18" s="1"/>
  <c r="J53" i="18"/>
  <c r="K53" i="18"/>
  <c r="L53" i="18"/>
  <c r="M53" i="18"/>
  <c r="N53" i="18"/>
  <c r="O53" i="18"/>
  <c r="P53" i="18"/>
  <c r="U53" i="18"/>
  <c r="W53" i="18" s="1"/>
  <c r="V53" i="18"/>
  <c r="AA53" i="18"/>
  <c r="AB53" i="18"/>
  <c r="AC53" i="18"/>
  <c r="AD53" i="18"/>
  <c r="AE53" i="18"/>
  <c r="C54" i="18"/>
  <c r="D54" i="18"/>
  <c r="E54" i="18"/>
  <c r="F54" i="18"/>
  <c r="H54" i="18"/>
  <c r="AJ54" i="18" s="1"/>
  <c r="AL54" i="18" s="1"/>
  <c r="J54" i="18"/>
  <c r="K54" i="18"/>
  <c r="L54" i="18"/>
  <c r="M54" i="18"/>
  <c r="N54" i="18"/>
  <c r="O54" i="18"/>
  <c r="P54" i="18"/>
  <c r="U54" i="18"/>
  <c r="W54" i="18" s="1"/>
  <c r="V54" i="18"/>
  <c r="AA54" i="18"/>
  <c r="AB54" i="18"/>
  <c r="AC54" i="18"/>
  <c r="AD54" i="18"/>
  <c r="AE54" i="18"/>
  <c r="AF54" i="18"/>
  <c r="AG54" i="18"/>
  <c r="C55" i="18"/>
  <c r="D55" i="18"/>
  <c r="E55" i="18"/>
  <c r="F55" i="18"/>
  <c r="H55" i="18"/>
  <c r="AJ55" i="18" s="1"/>
  <c r="AL55" i="18" s="1"/>
  <c r="J55" i="18"/>
  <c r="K55" i="18"/>
  <c r="L55" i="18"/>
  <c r="M55" i="18"/>
  <c r="N55" i="18"/>
  <c r="O55" i="18"/>
  <c r="P55" i="18"/>
  <c r="U55" i="18"/>
  <c r="W55" i="18" s="1"/>
  <c r="V55" i="18"/>
  <c r="AA55" i="18"/>
  <c r="AB55" i="18"/>
  <c r="AC55" i="18"/>
  <c r="AD55" i="18"/>
  <c r="AE55" i="18"/>
  <c r="C56" i="18"/>
  <c r="D56" i="18"/>
  <c r="E56" i="18"/>
  <c r="F56" i="18"/>
  <c r="H56" i="18"/>
  <c r="J56" i="18"/>
  <c r="K56" i="18"/>
  <c r="L56" i="18"/>
  <c r="M56" i="18"/>
  <c r="N56" i="18"/>
  <c r="O56" i="18"/>
  <c r="P56" i="18"/>
  <c r="U56" i="18"/>
  <c r="V56" i="18"/>
  <c r="W56" i="18"/>
  <c r="AA56" i="18"/>
  <c r="AB56" i="18"/>
  <c r="AC56" i="18"/>
  <c r="AD56" i="18"/>
  <c r="AE56" i="18"/>
  <c r="AJ56" i="18"/>
  <c r="AL56" i="18" s="1"/>
  <c r="C57" i="18"/>
  <c r="D57" i="18"/>
  <c r="E57" i="18"/>
  <c r="F57" i="18"/>
  <c r="H57" i="18"/>
  <c r="J57" i="18"/>
  <c r="K57" i="18"/>
  <c r="L57" i="18"/>
  <c r="M57" i="18"/>
  <c r="N57" i="18"/>
  <c r="O57" i="18"/>
  <c r="P57" i="18"/>
  <c r="U57" i="18"/>
  <c r="V57" i="18"/>
  <c r="W57" i="18"/>
  <c r="AA57" i="18"/>
  <c r="AB57" i="18"/>
  <c r="AC57" i="18"/>
  <c r="AD57" i="18"/>
  <c r="AE57" i="18"/>
  <c r="AJ57" i="18"/>
  <c r="AL57" i="18"/>
  <c r="C9" i="17"/>
  <c r="D9" i="17"/>
  <c r="E9" i="17"/>
  <c r="F9" i="17"/>
  <c r="G9" i="17"/>
  <c r="H9" i="17"/>
  <c r="M9" i="17"/>
  <c r="AF9" i="18" s="1"/>
  <c r="N9" i="17"/>
  <c r="P9" i="17"/>
  <c r="C10" i="17"/>
  <c r="D10" i="17"/>
  <c r="E10" i="17"/>
  <c r="F10" i="17"/>
  <c r="G10" i="17"/>
  <c r="H10" i="17"/>
  <c r="M10" i="17"/>
  <c r="AF19" i="18" s="1"/>
  <c r="AG19" i="18" s="1"/>
  <c r="P10" i="17"/>
  <c r="C11" i="17"/>
  <c r="D11" i="17"/>
  <c r="E11" i="17"/>
  <c r="F11" i="17"/>
  <c r="G11" i="17"/>
  <c r="H11" i="17"/>
  <c r="M11" i="17"/>
  <c r="N11" i="17" s="1"/>
  <c r="P11" i="17"/>
  <c r="C12" i="17"/>
  <c r="D12" i="17"/>
  <c r="E12" i="17"/>
  <c r="F12" i="17"/>
  <c r="G12" i="17"/>
  <c r="H12" i="17"/>
  <c r="M12" i="17"/>
  <c r="AF16" i="18" s="1"/>
  <c r="AG16" i="18" s="1"/>
  <c r="N12" i="17"/>
  <c r="P12" i="17"/>
  <c r="C13" i="17"/>
  <c r="D13" i="17"/>
  <c r="E13" i="17"/>
  <c r="F13" i="17"/>
  <c r="G13" i="17"/>
  <c r="H13" i="17"/>
  <c r="M13" i="17"/>
  <c r="AF21" i="18" s="1"/>
  <c r="P13" i="17"/>
  <c r="C14" i="17"/>
  <c r="D14" i="17"/>
  <c r="E14" i="17"/>
  <c r="F14" i="17"/>
  <c r="G14" i="17"/>
  <c r="H14" i="17"/>
  <c r="M14" i="17"/>
  <c r="AF25" i="18" s="1"/>
  <c r="N14" i="17"/>
  <c r="P14" i="17"/>
  <c r="C15" i="17"/>
  <c r="D15" i="17"/>
  <c r="E15" i="17"/>
  <c r="F15" i="17"/>
  <c r="G15" i="17"/>
  <c r="H15" i="17"/>
  <c r="M15" i="17"/>
  <c r="AF14" i="18" s="1"/>
  <c r="AG14" i="18" s="1"/>
  <c r="N15" i="17"/>
  <c r="P15" i="17"/>
  <c r="C16" i="17"/>
  <c r="D16" i="17"/>
  <c r="E16" i="17"/>
  <c r="F16" i="17"/>
  <c r="G16" i="17"/>
  <c r="H16" i="17"/>
  <c r="M16" i="17"/>
  <c r="AF23" i="18" s="1"/>
  <c r="AG23" i="18" s="1"/>
  <c r="P16" i="17"/>
  <c r="C17" i="17"/>
  <c r="D17" i="17"/>
  <c r="E17" i="17"/>
  <c r="F17" i="17"/>
  <c r="G17" i="17"/>
  <c r="H17" i="17"/>
  <c r="M17" i="17"/>
  <c r="AF13" i="18" s="1"/>
  <c r="P17" i="17"/>
  <c r="C18" i="17"/>
  <c r="D18" i="17"/>
  <c r="E18" i="17"/>
  <c r="F18" i="17"/>
  <c r="G18" i="17"/>
  <c r="H18" i="17"/>
  <c r="M18" i="17"/>
  <c r="AF11" i="18" s="1"/>
  <c r="P18" i="17"/>
  <c r="C19" i="17"/>
  <c r="D19" i="17"/>
  <c r="E19" i="17"/>
  <c r="F19" i="17"/>
  <c r="G19" i="17"/>
  <c r="H19" i="17"/>
  <c r="M19" i="17"/>
  <c r="N19" i="17" s="1"/>
  <c r="P19" i="17"/>
  <c r="C20" i="17"/>
  <c r="D20" i="17"/>
  <c r="E20" i="17"/>
  <c r="F20" i="17"/>
  <c r="G20" i="17"/>
  <c r="H20" i="17"/>
  <c r="M20" i="17"/>
  <c r="N20" i="17" s="1"/>
  <c r="P20" i="17"/>
  <c r="C21" i="17"/>
  <c r="D21" i="17"/>
  <c r="E21" i="17"/>
  <c r="F21" i="17"/>
  <c r="G21" i="17"/>
  <c r="H21" i="17"/>
  <c r="M21" i="17"/>
  <c r="N21" i="17" s="1"/>
  <c r="P21" i="17"/>
  <c r="C22" i="17"/>
  <c r="D22" i="17"/>
  <c r="E22" i="17"/>
  <c r="F22" i="17"/>
  <c r="G22" i="17"/>
  <c r="H22" i="17"/>
  <c r="M22" i="17"/>
  <c r="N22" i="17"/>
  <c r="P22" i="17"/>
  <c r="C23" i="17"/>
  <c r="D23" i="17"/>
  <c r="E23" i="17"/>
  <c r="F23" i="17"/>
  <c r="G23" i="17"/>
  <c r="H23" i="17"/>
  <c r="M23" i="17"/>
  <c r="AF20" i="18" s="1"/>
  <c r="P23" i="17"/>
  <c r="C24" i="17"/>
  <c r="D24" i="17"/>
  <c r="E24" i="17"/>
  <c r="F24" i="17"/>
  <c r="G24" i="17"/>
  <c r="H24" i="17"/>
  <c r="M24" i="17"/>
  <c r="AF10" i="18" s="1"/>
  <c r="N24" i="17"/>
  <c r="P24" i="17"/>
  <c r="C25" i="17"/>
  <c r="D25" i="17"/>
  <c r="E25" i="17"/>
  <c r="F25" i="17"/>
  <c r="G25" i="17"/>
  <c r="H25" i="17"/>
  <c r="M25" i="17"/>
  <c r="N25" i="17"/>
  <c r="P25" i="17"/>
  <c r="C26" i="17"/>
  <c r="D26" i="17"/>
  <c r="E26" i="17"/>
  <c r="F26" i="17"/>
  <c r="G26" i="17"/>
  <c r="H26" i="17"/>
  <c r="M26" i="17"/>
  <c r="AF24" i="18" s="1"/>
  <c r="AG24" i="18" s="1"/>
  <c r="P26" i="17"/>
  <c r="C27" i="17"/>
  <c r="D27" i="17"/>
  <c r="E27" i="17"/>
  <c r="F27" i="17"/>
  <c r="G27" i="17"/>
  <c r="H27" i="17"/>
  <c r="M27" i="17"/>
  <c r="N27" i="17" s="1"/>
  <c r="P27" i="17"/>
  <c r="C28" i="17"/>
  <c r="D28" i="17"/>
  <c r="E28" i="17"/>
  <c r="F28" i="17"/>
  <c r="G28" i="17"/>
  <c r="H28" i="17"/>
  <c r="M28" i="17"/>
  <c r="AF44" i="18" s="1"/>
  <c r="P28" i="17"/>
  <c r="C29" i="17"/>
  <c r="D29" i="17"/>
  <c r="E29" i="17"/>
  <c r="F29" i="17"/>
  <c r="G29" i="17"/>
  <c r="H29" i="17"/>
  <c r="M29" i="17"/>
  <c r="N29" i="17" s="1"/>
  <c r="P29" i="17"/>
  <c r="C30" i="17"/>
  <c r="D30" i="17"/>
  <c r="E30" i="17"/>
  <c r="F30" i="17"/>
  <c r="G30" i="17"/>
  <c r="H30" i="17"/>
  <c r="M30" i="17"/>
  <c r="N30" i="17" s="1"/>
  <c r="P30" i="17"/>
  <c r="C31" i="17"/>
  <c r="D31" i="17"/>
  <c r="E31" i="17"/>
  <c r="F31" i="17"/>
  <c r="G31" i="17"/>
  <c r="H31" i="17"/>
  <c r="M31" i="17"/>
  <c r="AF39" i="18" s="1"/>
  <c r="P31" i="17"/>
  <c r="C32" i="17"/>
  <c r="D32" i="17"/>
  <c r="E32" i="17"/>
  <c r="F32" i="17"/>
  <c r="G32" i="17"/>
  <c r="H32" i="17"/>
  <c r="M32" i="17"/>
  <c r="AF47" i="18" s="1"/>
  <c r="N32" i="17"/>
  <c r="P32" i="17"/>
  <c r="C33" i="17"/>
  <c r="D33" i="17"/>
  <c r="E33" i="17"/>
  <c r="F33" i="17"/>
  <c r="G33" i="17"/>
  <c r="H33" i="17"/>
  <c r="M33" i="17"/>
  <c r="AF41" i="18" s="1"/>
  <c r="P33" i="17"/>
  <c r="C34" i="17"/>
  <c r="D34" i="17"/>
  <c r="E34" i="17"/>
  <c r="F34" i="17"/>
  <c r="G34" i="17"/>
  <c r="H34" i="17"/>
  <c r="M34" i="17"/>
  <c r="AF42" i="18" s="1"/>
  <c r="AG42" i="18" s="1"/>
  <c r="P34" i="17"/>
  <c r="C35" i="17"/>
  <c r="D35" i="17"/>
  <c r="E35" i="17"/>
  <c r="F35" i="17"/>
  <c r="G35" i="17"/>
  <c r="H35" i="17"/>
  <c r="M35" i="17"/>
  <c r="N35" i="17" s="1"/>
  <c r="P35" i="17"/>
  <c r="C36" i="17"/>
  <c r="D36" i="17"/>
  <c r="E36" i="17"/>
  <c r="F36" i="17"/>
  <c r="G36" i="17"/>
  <c r="H36" i="17"/>
  <c r="M36" i="17"/>
  <c r="AF43" i="18" s="1"/>
  <c r="N36" i="17"/>
  <c r="P36" i="17"/>
  <c r="C37" i="17"/>
  <c r="D37" i="17"/>
  <c r="E37" i="17"/>
  <c r="F37" i="17"/>
  <c r="G37" i="17"/>
  <c r="H37" i="17"/>
  <c r="M37" i="17"/>
  <c r="AF46" i="18" s="1"/>
  <c r="AG46" i="18" s="1"/>
  <c r="N37" i="17"/>
  <c r="P37" i="17"/>
  <c r="C38" i="17"/>
  <c r="D38" i="17"/>
  <c r="E38" i="17"/>
  <c r="F38" i="17"/>
  <c r="G38" i="17"/>
  <c r="H38" i="17"/>
  <c r="M38" i="17"/>
  <c r="N38" i="17" s="1"/>
  <c r="P38" i="17"/>
  <c r="C39" i="17"/>
  <c r="D39" i="17"/>
  <c r="E39" i="17"/>
  <c r="F39" i="17"/>
  <c r="G39" i="17"/>
  <c r="H39" i="17"/>
  <c r="M39" i="17"/>
  <c r="AF30" i="18" s="1"/>
  <c r="P39" i="17"/>
  <c r="C40" i="17"/>
  <c r="D40" i="17"/>
  <c r="E40" i="17"/>
  <c r="F40" i="17"/>
  <c r="G40" i="17"/>
  <c r="H40" i="17"/>
  <c r="M40" i="17"/>
  <c r="AF27" i="18" s="1"/>
  <c r="AG27" i="18" s="1"/>
  <c r="P40" i="17"/>
  <c r="C41" i="17"/>
  <c r="D41" i="17"/>
  <c r="E41" i="17"/>
  <c r="F41" i="17"/>
  <c r="G41" i="17"/>
  <c r="H41" i="17"/>
  <c r="M41" i="17"/>
  <c r="AF28" i="18" s="1"/>
  <c r="P41" i="17"/>
  <c r="C42" i="17"/>
  <c r="D42" i="17"/>
  <c r="E42" i="17"/>
  <c r="F42" i="17"/>
  <c r="G42" i="17"/>
  <c r="H42" i="17"/>
  <c r="M42" i="17"/>
  <c r="AF31" i="18" s="1"/>
  <c r="P42" i="17"/>
  <c r="C43" i="17"/>
  <c r="D43" i="17"/>
  <c r="E43" i="17"/>
  <c r="F43" i="17"/>
  <c r="G43" i="17"/>
  <c r="H43" i="17"/>
  <c r="M43" i="17"/>
  <c r="N43" i="17" s="1"/>
  <c r="P43" i="17"/>
  <c r="C44" i="17"/>
  <c r="D44" i="17"/>
  <c r="E44" i="17"/>
  <c r="F44" i="17"/>
  <c r="G44" i="17"/>
  <c r="H44" i="17"/>
  <c r="M44" i="17"/>
  <c r="AF34" i="18" s="1"/>
  <c r="P44" i="17"/>
  <c r="C45" i="17"/>
  <c r="D45" i="17"/>
  <c r="E45" i="17"/>
  <c r="F45" i="17"/>
  <c r="G45" i="17"/>
  <c r="H45" i="17"/>
  <c r="M45" i="17"/>
  <c r="N45" i="17"/>
  <c r="P45" i="17"/>
  <c r="C46" i="17"/>
  <c r="D46" i="17"/>
  <c r="E46" i="17"/>
  <c r="F46" i="17"/>
  <c r="G46" i="17"/>
  <c r="H46" i="17"/>
  <c r="M46" i="17"/>
  <c r="N46" i="17" s="1"/>
  <c r="P46" i="17"/>
  <c r="C47" i="17"/>
  <c r="D47" i="17"/>
  <c r="E47" i="17"/>
  <c r="F47" i="17"/>
  <c r="G47" i="17"/>
  <c r="H47" i="17"/>
  <c r="M47" i="17"/>
  <c r="AF33" i="18" s="1"/>
  <c r="P47" i="17"/>
  <c r="C48" i="17"/>
  <c r="D48" i="17"/>
  <c r="E48" i="17"/>
  <c r="F48" i="17"/>
  <c r="G48" i="17"/>
  <c r="H48" i="17"/>
  <c r="M48" i="17"/>
  <c r="AF35" i="18" s="1"/>
  <c r="N48" i="17"/>
  <c r="P48" i="17"/>
  <c r="C49" i="17"/>
  <c r="D49" i="17"/>
  <c r="E49" i="17"/>
  <c r="F49" i="17"/>
  <c r="G49" i="17"/>
  <c r="H49" i="17"/>
  <c r="M49" i="17"/>
  <c r="AF32" i="18" s="1"/>
  <c r="N49" i="17"/>
  <c r="P49" i="17"/>
  <c r="C50" i="17"/>
  <c r="D50" i="17"/>
  <c r="E50" i="17"/>
  <c r="F50" i="17"/>
  <c r="G50" i="17"/>
  <c r="H50" i="17"/>
  <c r="M50" i="17"/>
  <c r="AF50" i="18" s="1"/>
  <c r="AG50" i="18" s="1"/>
  <c r="P50" i="17"/>
  <c r="C51" i="17"/>
  <c r="D51" i="17"/>
  <c r="E51" i="17"/>
  <c r="F51" i="17"/>
  <c r="G51" i="17"/>
  <c r="H51" i="17"/>
  <c r="M51" i="17"/>
  <c r="N51" i="17" s="1"/>
  <c r="P51" i="17"/>
  <c r="C52" i="17"/>
  <c r="D52" i="17"/>
  <c r="E52" i="17"/>
  <c r="F52" i="17"/>
  <c r="G52" i="17"/>
  <c r="H52" i="17"/>
  <c r="M52" i="17"/>
  <c r="N52" i="17" s="1"/>
  <c r="P52" i="17"/>
  <c r="C53" i="17"/>
  <c r="D53" i="17"/>
  <c r="E53" i="17"/>
  <c r="F53" i="17"/>
  <c r="G53" i="17"/>
  <c r="H53" i="17"/>
  <c r="M53" i="17"/>
  <c r="N53" i="17" s="1"/>
  <c r="P53" i="17"/>
  <c r="C54" i="17"/>
  <c r="D54" i="17"/>
  <c r="E54" i="17"/>
  <c r="F54" i="17"/>
  <c r="G54" i="17"/>
  <c r="H54" i="17"/>
  <c r="M54" i="17"/>
  <c r="N54" i="17" s="1"/>
  <c r="P54" i="17"/>
  <c r="C55" i="17"/>
  <c r="D55" i="17"/>
  <c r="E55" i="17"/>
  <c r="F55" i="17"/>
  <c r="G55" i="17"/>
  <c r="H55" i="17"/>
  <c r="M55" i="17"/>
  <c r="AF55" i="18" s="1"/>
  <c r="P55" i="17"/>
  <c r="C56" i="17"/>
  <c r="D56" i="17"/>
  <c r="E56" i="17"/>
  <c r="F56" i="17"/>
  <c r="G56" i="17"/>
  <c r="H56" i="17"/>
  <c r="M56" i="17"/>
  <c r="AF57" i="18" s="1"/>
  <c r="P56" i="17"/>
  <c r="C57" i="17"/>
  <c r="D57" i="17"/>
  <c r="E57" i="17"/>
  <c r="F57" i="17"/>
  <c r="G57" i="17"/>
  <c r="H57" i="17"/>
  <c r="M57" i="17"/>
  <c r="AF56" i="18" s="1"/>
  <c r="AG56" i="18" s="1"/>
  <c r="P57" i="17"/>
  <c r="D7" i="16"/>
  <c r="E7" i="16"/>
  <c r="H7" i="16"/>
  <c r="D8" i="16"/>
  <c r="E8" i="16"/>
  <c r="H8" i="16"/>
  <c r="D9" i="16"/>
  <c r="E9" i="16"/>
  <c r="H9" i="16"/>
  <c r="D10" i="16"/>
  <c r="E10" i="16"/>
  <c r="H10" i="16"/>
  <c r="D11" i="16"/>
  <c r="E11" i="16"/>
  <c r="H11" i="16"/>
  <c r="D12" i="16"/>
  <c r="E12" i="16"/>
  <c r="H12" i="16"/>
  <c r="D13" i="16"/>
  <c r="E13" i="16"/>
  <c r="H13" i="16"/>
  <c r="D14" i="16"/>
  <c r="E14" i="16"/>
  <c r="H14" i="16"/>
  <c r="D15" i="16"/>
  <c r="E15" i="16"/>
  <c r="H15" i="16"/>
  <c r="D16" i="16"/>
  <c r="E16" i="16"/>
  <c r="H16" i="16"/>
  <c r="D17" i="16"/>
  <c r="E17" i="16"/>
  <c r="H17" i="16"/>
  <c r="D18" i="16"/>
  <c r="E18" i="16"/>
  <c r="H18" i="16"/>
  <c r="D19" i="16"/>
  <c r="E19" i="16"/>
  <c r="H19" i="16"/>
  <c r="D20" i="16"/>
  <c r="E20" i="16"/>
  <c r="H20" i="16"/>
  <c r="D21" i="16"/>
  <c r="E21" i="16"/>
  <c r="H21" i="16"/>
  <c r="D22" i="16"/>
  <c r="E22" i="16"/>
  <c r="H22" i="16"/>
  <c r="D23" i="16"/>
  <c r="E23" i="16"/>
  <c r="H23" i="16"/>
  <c r="D24" i="16"/>
  <c r="E24" i="16"/>
  <c r="H24" i="16"/>
  <c r="D25" i="16"/>
  <c r="E25" i="16"/>
  <c r="H25" i="16"/>
  <c r="D26" i="16"/>
  <c r="E26" i="16"/>
  <c r="H26" i="16"/>
  <c r="D27" i="16"/>
  <c r="E27" i="16"/>
  <c r="H27" i="16"/>
  <c r="D28" i="16"/>
  <c r="E28" i="16"/>
  <c r="H28" i="16"/>
  <c r="D29" i="16"/>
  <c r="E29" i="16"/>
  <c r="H29" i="16"/>
  <c r="D30" i="16"/>
  <c r="E30" i="16"/>
  <c r="H30" i="16"/>
  <c r="D31" i="16"/>
  <c r="E31" i="16"/>
  <c r="H31" i="16"/>
  <c r="D32" i="16"/>
  <c r="E32" i="16"/>
  <c r="H32" i="16"/>
  <c r="D33" i="16"/>
  <c r="E33" i="16"/>
  <c r="H33" i="16"/>
  <c r="D34" i="16"/>
  <c r="E34" i="16"/>
  <c r="H34" i="16"/>
  <c r="D35" i="16"/>
  <c r="E35" i="16"/>
  <c r="H35" i="16"/>
  <c r="D36" i="16"/>
  <c r="E36" i="16"/>
  <c r="H36" i="16"/>
  <c r="D37" i="16"/>
  <c r="E37" i="16"/>
  <c r="H37" i="16"/>
  <c r="D38" i="16"/>
  <c r="E38" i="16"/>
  <c r="H38" i="16"/>
  <c r="D39" i="16"/>
  <c r="E39" i="16"/>
  <c r="H39" i="16"/>
  <c r="D40" i="16"/>
  <c r="E40" i="16"/>
  <c r="H40" i="16"/>
  <c r="D41" i="16"/>
  <c r="E41" i="16"/>
  <c r="H41" i="16"/>
  <c r="D42" i="16"/>
  <c r="E42" i="16"/>
  <c r="H42" i="16"/>
  <c r="D43" i="16"/>
  <c r="E43" i="16"/>
  <c r="H43" i="16"/>
  <c r="D44" i="16"/>
  <c r="E44" i="16"/>
  <c r="H44" i="16"/>
  <c r="D45" i="16"/>
  <c r="E45" i="16"/>
  <c r="H45" i="16"/>
  <c r="D46" i="16"/>
  <c r="E46" i="16"/>
  <c r="H46" i="16"/>
  <c r="D47" i="16"/>
  <c r="E47" i="16"/>
  <c r="H47" i="16"/>
  <c r="D48" i="16"/>
  <c r="E48" i="16"/>
  <c r="H48" i="16"/>
  <c r="D49" i="16"/>
  <c r="E49" i="16"/>
  <c r="H49" i="16"/>
  <c r="D50" i="16"/>
  <c r="E50" i="16"/>
  <c r="H50" i="16"/>
  <c r="D51" i="16"/>
  <c r="E51" i="16"/>
  <c r="H51" i="16"/>
  <c r="D52" i="16"/>
  <c r="E52" i="16"/>
  <c r="H52" i="16"/>
  <c r="D53" i="16"/>
  <c r="E53" i="16"/>
  <c r="H53" i="16"/>
  <c r="D54" i="16"/>
  <c r="E54" i="16"/>
  <c r="H54" i="16"/>
  <c r="D55" i="16"/>
  <c r="E55" i="16"/>
  <c r="H55" i="16"/>
  <c r="A5" i="10"/>
  <c r="M9" i="10"/>
  <c r="F9" i="10" s="1"/>
  <c r="A5" i="9"/>
  <c r="B8" i="9"/>
  <c r="K8" i="9"/>
  <c r="C8" i="9" s="1"/>
  <c r="K9" i="9"/>
  <c r="G9" i="9" s="1"/>
  <c r="A5" i="8"/>
  <c r="K8" i="8"/>
  <c r="I8" i="8" s="1"/>
  <c r="K9" i="8"/>
  <c r="E9" i="8" s="1"/>
  <c r="A5" i="11"/>
  <c r="K8" i="11"/>
  <c r="E8" i="11" s="1"/>
  <c r="E7" i="14"/>
  <c r="K7" i="14"/>
  <c r="E8" i="14"/>
  <c r="L8" i="14"/>
  <c r="E9" i="14"/>
  <c r="F10" i="14"/>
  <c r="H11" i="14"/>
  <c r="F13" i="14"/>
  <c r="G14" i="14"/>
  <c r="U6" i="6"/>
  <c r="U7" i="6"/>
  <c r="U8" i="6"/>
  <c r="U9" i="6"/>
  <c r="U10" i="6"/>
  <c r="U11" i="6"/>
  <c r="U12" i="6"/>
  <c r="U13" i="6"/>
  <c r="U14" i="6"/>
  <c r="U15" i="6"/>
  <c r="U16" i="6"/>
  <c r="U17" i="6"/>
  <c r="U18" i="6"/>
  <c r="U19" i="6"/>
  <c r="U20" i="6"/>
  <c r="U21" i="6"/>
  <c r="U22" i="6"/>
  <c r="U23" i="6"/>
  <c r="U24" i="6"/>
  <c r="U25" i="6"/>
  <c r="U26" i="6"/>
  <c r="U27" i="6"/>
  <c r="U28" i="6"/>
  <c r="U29" i="6"/>
  <c r="U30" i="6"/>
  <c r="U31" i="6"/>
  <c r="U32" i="6"/>
  <c r="U33" i="6"/>
  <c r="U34" i="6"/>
  <c r="U35" i="6"/>
  <c r="U36" i="6"/>
  <c r="U37" i="6"/>
  <c r="U38" i="6"/>
  <c r="U39" i="6"/>
  <c r="U40" i="6"/>
  <c r="U41" i="6"/>
  <c r="U42" i="6"/>
  <c r="U43" i="6"/>
  <c r="U44" i="6"/>
  <c r="U45" i="6"/>
  <c r="U46" i="6"/>
  <c r="U47" i="6"/>
  <c r="U48" i="6"/>
  <c r="U49" i="6"/>
  <c r="U50" i="6"/>
  <c r="U51" i="6"/>
  <c r="U52" i="6"/>
  <c r="U53" i="6"/>
  <c r="U54" i="6"/>
  <c r="U55" i="6"/>
  <c r="U56" i="6"/>
  <c r="U57" i="6"/>
  <c r="U58" i="6"/>
  <c r="U59" i="6"/>
  <c r="U60" i="6"/>
  <c r="U61" i="6"/>
  <c r="U62" i="6"/>
  <c r="U63" i="6"/>
  <c r="U64" i="6"/>
  <c r="U65" i="6"/>
  <c r="F70" i="6"/>
  <c r="F71" i="6"/>
  <c r="F72" i="6"/>
  <c r="F73" i="6"/>
  <c r="F74" i="6"/>
  <c r="F75" i="6"/>
  <c r="F76" i="6"/>
  <c r="F77" i="6"/>
  <c r="F78" i="6"/>
  <c r="F79" i="6"/>
  <c r="F80" i="6"/>
  <c r="F81" i="6"/>
  <c r="F82" i="6"/>
  <c r="F83" i="6"/>
  <c r="F84" i="6"/>
  <c r="F85" i="6"/>
  <c r="F86" i="6"/>
  <c r="F87" i="6"/>
  <c r="F88" i="6"/>
  <c r="F89" i="6"/>
  <c r="F90" i="6"/>
  <c r="F91" i="6"/>
  <c r="F92" i="6"/>
  <c r="R11" i="15"/>
  <c r="S11" i="15"/>
  <c r="R12" i="15"/>
  <c r="S12" i="15"/>
  <c r="R13" i="15"/>
  <c r="S13" i="15"/>
  <c r="R14" i="15"/>
  <c r="S14" i="15"/>
  <c r="R15" i="15"/>
  <c r="T15" i="15" s="1"/>
  <c r="S15" i="15"/>
  <c r="R16" i="15"/>
  <c r="S16" i="15"/>
  <c r="T16" i="15"/>
  <c r="R17" i="15"/>
  <c r="S17" i="15"/>
  <c r="T17" i="15"/>
  <c r="P18" i="15"/>
  <c r="Q18" i="15"/>
  <c r="R19" i="15"/>
  <c r="R20" i="15" s="1"/>
  <c r="T20" i="15" s="1"/>
  <c r="S19" i="15"/>
  <c r="S20" i="15" s="1"/>
  <c r="T19" i="15"/>
  <c r="P20" i="15"/>
  <c r="Q20" i="15"/>
  <c r="R21" i="15"/>
  <c r="S21" i="15"/>
  <c r="R22" i="15"/>
  <c r="T22" i="15" s="1"/>
  <c r="S22" i="15"/>
  <c r="R23" i="15"/>
  <c r="S23" i="15"/>
  <c r="T23" i="15" s="1"/>
  <c r="P24" i="15"/>
  <c r="Q24" i="15"/>
  <c r="R24" i="15"/>
  <c r="R25" i="15"/>
  <c r="S25" i="15"/>
  <c r="R26" i="15"/>
  <c r="S26" i="15"/>
  <c r="T26" i="15" s="1"/>
  <c r="R27" i="15"/>
  <c r="S27" i="15"/>
  <c r="T27" i="15"/>
  <c r="R28" i="15"/>
  <c r="R29" i="15"/>
  <c r="S29" i="15"/>
  <c r="T29" i="15" s="1"/>
  <c r="R30" i="15"/>
  <c r="T30" i="15" s="1"/>
  <c r="R31" i="15"/>
  <c r="S31" i="15"/>
  <c r="P32" i="15"/>
  <c r="Q32" i="15"/>
  <c r="R33" i="15"/>
  <c r="R35" i="15" s="1"/>
  <c r="S33" i="15"/>
  <c r="R34" i="15"/>
  <c r="S34" i="15"/>
  <c r="P35" i="15"/>
  <c r="Q35" i="15"/>
  <c r="R36" i="15"/>
  <c r="S36" i="15"/>
  <c r="T36" i="15" s="1"/>
  <c r="R37" i="15"/>
  <c r="S37" i="15"/>
  <c r="T37" i="15" s="1"/>
  <c r="R38" i="15"/>
  <c r="S38" i="15"/>
  <c r="P39" i="15"/>
  <c r="Q39" i="15"/>
  <c r="R40" i="15"/>
  <c r="S40" i="15"/>
  <c r="R41" i="15"/>
  <c r="T41" i="15" s="1"/>
  <c r="S41" i="15"/>
  <c r="S42" i="15" s="1"/>
  <c r="P42" i="15"/>
  <c r="Q42" i="15"/>
  <c r="R43" i="15"/>
  <c r="S43" i="15"/>
  <c r="S50" i="15" s="1"/>
  <c r="R44" i="15"/>
  <c r="T44" i="15" s="1"/>
  <c r="S44" i="15"/>
  <c r="R45" i="15"/>
  <c r="S45" i="15"/>
  <c r="T45" i="15"/>
  <c r="R46" i="15"/>
  <c r="S46" i="15"/>
  <c r="R47" i="15"/>
  <c r="S47" i="15"/>
  <c r="R48" i="15"/>
  <c r="S48" i="15"/>
  <c r="R49" i="15"/>
  <c r="S49" i="15"/>
  <c r="T49" i="15"/>
  <c r="P50" i="15"/>
  <c r="Q50" i="15"/>
  <c r="R51" i="15"/>
  <c r="S51" i="15"/>
  <c r="T51" i="15"/>
  <c r="R52" i="15"/>
  <c r="S52" i="15"/>
  <c r="R53" i="15"/>
  <c r="S53" i="15"/>
  <c r="R54" i="15"/>
  <c r="S54" i="15"/>
  <c r="T54" i="15" s="1"/>
  <c r="R55" i="15"/>
  <c r="S55" i="15"/>
  <c r="T55" i="15"/>
  <c r="R56" i="15"/>
  <c r="S56" i="15"/>
  <c r="P57" i="15"/>
  <c r="Q57" i="15"/>
  <c r="R58" i="15"/>
  <c r="S58" i="15"/>
  <c r="R59" i="15"/>
  <c r="S59" i="15"/>
  <c r="R60" i="15"/>
  <c r="S60" i="15"/>
  <c r="T60" i="15" s="1"/>
  <c r="R61" i="15"/>
  <c r="S61" i="15"/>
  <c r="T61" i="15" s="1"/>
  <c r="P62" i="15"/>
  <c r="Q62" i="15"/>
  <c r="R63" i="15"/>
  <c r="S63" i="15"/>
  <c r="S68" i="15" s="1"/>
  <c r="T63" i="15"/>
  <c r="R64" i="15"/>
  <c r="S64" i="15"/>
  <c r="R65" i="15"/>
  <c r="S65" i="15"/>
  <c r="R66" i="15"/>
  <c r="S66" i="15"/>
  <c r="T66" i="15"/>
  <c r="R67" i="15"/>
  <c r="T67" i="15" s="1"/>
  <c r="S67" i="15"/>
  <c r="P68" i="15"/>
  <c r="Q68" i="15"/>
  <c r="R69" i="15"/>
  <c r="S69" i="15"/>
  <c r="T69" i="15"/>
  <c r="R70" i="15"/>
  <c r="S70" i="15"/>
  <c r="R71" i="15"/>
  <c r="S71" i="15"/>
  <c r="R72" i="15"/>
  <c r="S72" i="15"/>
  <c r="T72" i="15" s="1"/>
  <c r="R73" i="15"/>
  <c r="S73" i="15"/>
  <c r="R74" i="15"/>
  <c r="T74" i="15" s="1"/>
  <c r="S74" i="15"/>
  <c r="P75" i="15"/>
  <c r="Q75" i="15"/>
  <c r="R76" i="15"/>
  <c r="S76" i="15"/>
  <c r="R77" i="15"/>
  <c r="T77" i="15" s="1"/>
  <c r="S77" i="15"/>
  <c r="R78" i="15"/>
  <c r="S78" i="15"/>
  <c r="T78" i="15"/>
  <c r="R79" i="15"/>
  <c r="S79" i="15"/>
  <c r="T79" i="15"/>
  <c r="R80" i="15"/>
  <c r="T80" i="15" s="1"/>
  <c r="S80" i="15"/>
  <c r="R81" i="15"/>
  <c r="S81" i="15"/>
  <c r="P82" i="15"/>
  <c r="Q82" i="15"/>
  <c r="R83" i="15"/>
  <c r="S83" i="15"/>
  <c r="R84" i="15"/>
  <c r="S84" i="15"/>
  <c r="R85" i="15"/>
  <c r="S85" i="15"/>
  <c r="T85" i="15"/>
  <c r="R86" i="15"/>
  <c r="S86" i="15"/>
  <c r="R87" i="15"/>
  <c r="S87" i="15"/>
  <c r="R88" i="15"/>
  <c r="T88" i="15" s="1"/>
  <c r="S88" i="15"/>
  <c r="R89" i="15"/>
  <c r="S89" i="15"/>
  <c r="T89" i="15"/>
  <c r="R90" i="15"/>
  <c r="S90" i="15"/>
  <c r="P91" i="15"/>
  <c r="Q91" i="15"/>
  <c r="R92" i="15"/>
  <c r="S92" i="15"/>
  <c r="R93" i="15"/>
  <c r="S93" i="15"/>
  <c r="R94" i="15"/>
  <c r="S94" i="15"/>
  <c r="R95" i="15"/>
  <c r="S95" i="15"/>
  <c r="T95" i="15"/>
  <c r="R96" i="15"/>
  <c r="S96" i="15"/>
  <c r="R97" i="15"/>
  <c r="S97" i="15"/>
  <c r="P98" i="15"/>
  <c r="Q98" i="15"/>
  <c r="R99" i="15"/>
  <c r="S99" i="15"/>
  <c r="R100" i="15"/>
  <c r="S100" i="15"/>
  <c r="T100" i="15" s="1"/>
  <c r="R101" i="15"/>
  <c r="S101" i="15"/>
  <c r="R102" i="15"/>
  <c r="T102" i="15" s="1"/>
  <c r="S102" i="15"/>
  <c r="R103" i="15"/>
  <c r="S103" i="15"/>
  <c r="R104" i="15"/>
  <c r="S104" i="15"/>
  <c r="T104" i="15"/>
  <c r="R105" i="15"/>
  <c r="S105" i="15"/>
  <c r="T105" i="15" s="1"/>
  <c r="P106" i="15"/>
  <c r="Q106" i="15"/>
  <c r="R107" i="15"/>
  <c r="S107" i="15"/>
  <c r="T107" i="15"/>
  <c r="R108" i="15"/>
  <c r="S108" i="15"/>
  <c r="R109" i="15"/>
  <c r="S109" i="15"/>
  <c r="T109" i="15"/>
  <c r="R110" i="15"/>
  <c r="S110" i="15"/>
  <c r="T110" i="15" s="1"/>
  <c r="R111" i="15"/>
  <c r="S111" i="15"/>
  <c r="R112" i="15"/>
  <c r="T112" i="15" s="1"/>
  <c r="S112" i="15"/>
  <c r="R113" i="15"/>
  <c r="S113" i="15"/>
  <c r="T113" i="15"/>
  <c r="P114" i="15"/>
  <c r="Q114" i="15"/>
  <c r="R115" i="15"/>
  <c r="S115" i="15"/>
  <c r="R116" i="15"/>
  <c r="S116" i="15"/>
  <c r="T116" i="15"/>
  <c r="R117" i="15"/>
  <c r="S117" i="15"/>
  <c r="T117" i="15"/>
  <c r="R118" i="15"/>
  <c r="S118" i="15"/>
  <c r="R119" i="15"/>
  <c r="S119" i="15"/>
  <c r="T119" i="15"/>
  <c r="R120" i="15"/>
  <c r="S120" i="15"/>
  <c r="T120" i="15" s="1"/>
  <c r="P121" i="15"/>
  <c r="Q121" i="15"/>
  <c r="R122" i="15"/>
  <c r="S122" i="15"/>
  <c r="R123" i="15"/>
  <c r="S123" i="15"/>
  <c r="R124" i="15"/>
  <c r="S124" i="15"/>
  <c r="R125" i="15"/>
  <c r="T125" i="15" s="1"/>
  <c r="S125" i="15"/>
  <c r="R126" i="15"/>
  <c r="S126" i="15"/>
  <c r="T126" i="15"/>
  <c r="P127" i="15"/>
  <c r="Q127" i="15"/>
  <c r="R128" i="15"/>
  <c r="T128" i="15" s="1"/>
  <c r="S128" i="15"/>
  <c r="R129" i="15"/>
  <c r="S129" i="15"/>
  <c r="T129" i="15"/>
  <c r="R130" i="15"/>
  <c r="S130" i="15"/>
  <c r="R131" i="15"/>
  <c r="T131" i="15" s="1"/>
  <c r="S131" i="15"/>
  <c r="R132" i="15"/>
  <c r="S132" i="15"/>
  <c r="T132" i="15" s="1"/>
  <c r="R133" i="15"/>
  <c r="S133" i="15"/>
  <c r="R134" i="15"/>
  <c r="S134" i="15"/>
  <c r="P135" i="15"/>
  <c r="Q135" i="15"/>
  <c r="R136" i="15"/>
  <c r="S136" i="15"/>
  <c r="R137" i="15"/>
  <c r="S137" i="15"/>
  <c r="T137" i="15"/>
  <c r="R138" i="15"/>
  <c r="T138" i="15" s="1"/>
  <c r="S138" i="15"/>
  <c r="R139" i="15"/>
  <c r="S139" i="15"/>
  <c r="T139" i="15"/>
  <c r="R140" i="15"/>
  <c r="S140" i="15"/>
  <c r="P141" i="15"/>
  <c r="Q141" i="15"/>
  <c r="R142" i="15"/>
  <c r="T142" i="15" s="1"/>
  <c r="S142" i="15"/>
  <c r="S148" i="15" s="1"/>
  <c r="R143" i="15"/>
  <c r="S143" i="15"/>
  <c r="T143" i="15"/>
  <c r="R144" i="15"/>
  <c r="S144" i="15"/>
  <c r="T144" i="15" s="1"/>
  <c r="R145" i="15"/>
  <c r="S145" i="15"/>
  <c r="R146" i="15"/>
  <c r="S146" i="15"/>
  <c r="R147" i="15"/>
  <c r="S147" i="15"/>
  <c r="P148" i="15"/>
  <c r="Q148" i="15"/>
  <c r="R149" i="15"/>
  <c r="S149" i="15"/>
  <c r="T149" i="15"/>
  <c r="R150" i="15"/>
  <c r="S150" i="15"/>
  <c r="T150" i="15"/>
  <c r="R151" i="15"/>
  <c r="T151" i="15" s="1"/>
  <c r="S151" i="15"/>
  <c r="R152" i="15"/>
  <c r="S152" i="15"/>
  <c r="R153" i="15"/>
  <c r="S153" i="15"/>
  <c r="T153" i="15"/>
  <c r="R154" i="15"/>
  <c r="S154" i="15"/>
  <c r="P155" i="15"/>
  <c r="Q155" i="15"/>
  <c r="R156" i="15"/>
  <c r="S156" i="15"/>
  <c r="R157" i="15"/>
  <c r="S157" i="15"/>
  <c r="S163" i="15" s="1"/>
  <c r="T157" i="15"/>
  <c r="R158" i="15"/>
  <c r="S158" i="15"/>
  <c r="T158" i="15" s="1"/>
  <c r="R159" i="15"/>
  <c r="S159" i="15"/>
  <c r="R160" i="15"/>
  <c r="S160" i="15"/>
  <c r="T160" i="15"/>
  <c r="R161" i="15"/>
  <c r="S161" i="15"/>
  <c r="T161" i="15" s="1"/>
  <c r="R162" i="15"/>
  <c r="S162" i="15"/>
  <c r="P163" i="15"/>
  <c r="Q163" i="15"/>
  <c r="R164" i="15"/>
  <c r="T164" i="15" s="1"/>
  <c r="S164" i="15"/>
  <c r="R165" i="15"/>
  <c r="S165" i="15"/>
  <c r="R166" i="15"/>
  <c r="S166" i="15"/>
  <c r="R167" i="15"/>
  <c r="T167" i="15" s="1"/>
  <c r="S167" i="15"/>
  <c r="R168" i="15"/>
  <c r="S168" i="15"/>
  <c r="P169" i="15"/>
  <c r="Q169" i="15"/>
  <c r="R170" i="15"/>
  <c r="S170" i="15"/>
  <c r="R171" i="15"/>
  <c r="S171" i="15"/>
  <c r="T171" i="15"/>
  <c r="R172" i="15"/>
  <c r="S172" i="15"/>
  <c r="R173" i="15"/>
  <c r="S173" i="15"/>
  <c r="R174" i="15"/>
  <c r="S174" i="15"/>
  <c r="T174" i="15" s="1"/>
  <c r="P175" i="15"/>
  <c r="Q175" i="15"/>
  <c r="R176" i="15"/>
  <c r="S176" i="15"/>
  <c r="R177" i="15"/>
  <c r="T177" i="15" s="1"/>
  <c r="S177" i="15"/>
  <c r="R178" i="15"/>
  <c r="S178" i="15"/>
  <c r="T178" i="15"/>
  <c r="R179" i="15"/>
  <c r="S179" i="15"/>
  <c r="R180" i="15"/>
  <c r="S180" i="15"/>
  <c r="R181" i="15"/>
  <c r="S181" i="15"/>
  <c r="T181" i="15" s="1"/>
  <c r="P182" i="15"/>
  <c r="Q182" i="15"/>
  <c r="R183" i="15"/>
  <c r="S183" i="15"/>
  <c r="R184" i="15"/>
  <c r="S184" i="15"/>
  <c r="R185" i="15"/>
  <c r="S185" i="15"/>
  <c r="T185" i="15"/>
  <c r="R186" i="15"/>
  <c r="S186" i="15"/>
  <c r="T186" i="15"/>
  <c r="R187" i="15"/>
  <c r="T187" i="15" s="1"/>
  <c r="S187" i="15"/>
  <c r="R188" i="15"/>
  <c r="S188" i="15"/>
  <c r="T188" i="15"/>
  <c r="R189" i="15"/>
  <c r="S189" i="15"/>
  <c r="T189" i="15" s="1"/>
  <c r="R190" i="15"/>
  <c r="S190" i="15"/>
  <c r="R191" i="15"/>
  <c r="S191" i="15"/>
  <c r="R192" i="15"/>
  <c r="S192" i="15"/>
  <c r="R193" i="15"/>
  <c r="S193" i="15"/>
  <c r="T193" i="15"/>
  <c r="R194" i="15"/>
  <c r="T194" i="15" s="1"/>
  <c r="S194" i="15"/>
  <c r="R195" i="15"/>
  <c r="S195" i="15"/>
  <c r="R196" i="15"/>
  <c r="S196" i="15"/>
  <c r="T196" i="15"/>
  <c r="R197" i="15"/>
  <c r="S197" i="15"/>
  <c r="R198" i="15"/>
  <c r="T198" i="15" s="1"/>
  <c r="S198" i="15"/>
  <c r="R199" i="15"/>
  <c r="S199" i="15"/>
  <c r="R200" i="15"/>
  <c r="S200" i="15"/>
  <c r="P201" i="15"/>
  <c r="Q201" i="15"/>
  <c r="R202" i="15"/>
  <c r="S202" i="15"/>
  <c r="R203" i="15"/>
  <c r="S203" i="15"/>
  <c r="T203" i="15"/>
  <c r="R204" i="15"/>
  <c r="S204" i="15"/>
  <c r="T204" i="15" s="1"/>
  <c r="R205" i="15"/>
  <c r="S205" i="15"/>
  <c r="R206" i="15"/>
  <c r="S206" i="15"/>
  <c r="R207" i="15"/>
  <c r="S207" i="15"/>
  <c r="T207" i="15"/>
  <c r="P208" i="15"/>
  <c r="Q208" i="15"/>
  <c r="R209" i="15"/>
  <c r="T209" i="15" s="1"/>
  <c r="S209" i="15"/>
  <c r="R210" i="15"/>
  <c r="S210" i="15"/>
  <c r="T210" i="15"/>
  <c r="R211" i="15"/>
  <c r="S211" i="15"/>
  <c r="T211" i="15" s="1"/>
  <c r="R212" i="15"/>
  <c r="S212" i="15"/>
  <c r="R213" i="15"/>
  <c r="S213" i="15"/>
  <c r="P214" i="15"/>
  <c r="Q214" i="15"/>
  <c r="R215" i="15"/>
  <c r="T215" i="15" s="1"/>
  <c r="S215" i="15"/>
  <c r="R216" i="15"/>
  <c r="S216" i="15"/>
  <c r="R217" i="15"/>
  <c r="S217" i="15"/>
  <c r="T217" i="15"/>
  <c r="R218" i="15"/>
  <c r="S218" i="15"/>
  <c r="T218" i="15" s="1"/>
  <c r="R219" i="15"/>
  <c r="S219" i="15"/>
  <c r="R220" i="15"/>
  <c r="S220" i="15"/>
  <c r="R221" i="15"/>
  <c r="S221" i="15"/>
  <c r="R222" i="15"/>
  <c r="S222" i="15"/>
  <c r="P223" i="15"/>
  <c r="Q223" i="15"/>
  <c r="R224" i="15"/>
  <c r="S224" i="15"/>
  <c r="T224" i="15"/>
  <c r="R225" i="15"/>
  <c r="S225" i="15"/>
  <c r="T225" i="15" s="1"/>
  <c r="R226" i="15"/>
  <c r="R227" i="15"/>
  <c r="S227" i="15"/>
  <c r="T227" i="15"/>
  <c r="R228" i="15"/>
  <c r="S228" i="15"/>
  <c r="T228" i="15" s="1"/>
  <c r="R229" i="15"/>
  <c r="S229" i="15"/>
  <c r="R230" i="15"/>
  <c r="S230" i="15"/>
  <c r="R231" i="15"/>
  <c r="S231" i="15"/>
  <c r="T231" i="15"/>
  <c r="R232" i="15"/>
  <c r="S232" i="15"/>
  <c r="R233" i="15"/>
  <c r="S233" i="15"/>
  <c r="R234" i="15"/>
  <c r="T234" i="15" s="1"/>
  <c r="S234" i="15"/>
  <c r="R235" i="15"/>
  <c r="S235" i="15"/>
  <c r="T235" i="15"/>
  <c r="R236" i="15"/>
  <c r="S236" i="15"/>
  <c r="R237" i="15"/>
  <c r="S237" i="15"/>
  <c r="R238" i="15"/>
  <c r="S238" i="15"/>
  <c r="T238" i="15"/>
  <c r="P239" i="15"/>
  <c r="Q239" i="15"/>
  <c r="R240" i="15"/>
  <c r="T240" i="15" s="1"/>
  <c r="R241" i="15"/>
  <c r="S241" i="15"/>
  <c r="R242" i="15"/>
  <c r="S242" i="15"/>
  <c r="R243" i="15"/>
  <c r="S243" i="15"/>
  <c r="T243" i="15"/>
  <c r="R244" i="15"/>
  <c r="S244" i="15"/>
  <c r="T244" i="15" s="1"/>
  <c r="R245" i="15"/>
  <c r="S245" i="15"/>
  <c r="R246" i="15"/>
  <c r="S246" i="15"/>
  <c r="R247" i="15"/>
  <c r="S247" i="15"/>
  <c r="R248" i="15"/>
  <c r="S248" i="15"/>
  <c r="T248" i="15"/>
  <c r="R249" i="15"/>
  <c r="S249" i="15"/>
  <c r="R250" i="15"/>
  <c r="S250" i="15"/>
  <c r="R251" i="15"/>
  <c r="S251" i="15"/>
  <c r="T251" i="15" s="1"/>
  <c r="R252" i="15"/>
  <c r="S252" i="15"/>
  <c r="T252" i="15" s="1"/>
  <c r="P253" i="15"/>
  <c r="Q253" i="15"/>
  <c r="R254" i="15"/>
  <c r="S254" i="15"/>
  <c r="R255" i="15"/>
  <c r="S255" i="15"/>
  <c r="T255" i="15"/>
  <c r="R256" i="15"/>
  <c r="S256" i="15"/>
  <c r="T256" i="15"/>
  <c r="R257" i="15"/>
  <c r="S257" i="15"/>
  <c r="R258" i="15"/>
  <c r="S258" i="15"/>
  <c r="T258" i="15"/>
  <c r="R259" i="15"/>
  <c r="S259" i="15"/>
  <c r="T259" i="15" s="1"/>
  <c r="P260" i="15"/>
  <c r="Q260" i="15"/>
  <c r="R261" i="15"/>
  <c r="S261" i="15"/>
  <c r="R262" i="15"/>
  <c r="S262" i="15"/>
  <c r="R263" i="15"/>
  <c r="S263" i="15"/>
  <c r="R264" i="15"/>
  <c r="S264" i="15"/>
  <c r="R265" i="15"/>
  <c r="S265" i="15"/>
  <c r="T265" i="15"/>
  <c r="R266" i="15"/>
  <c r="S266" i="15"/>
  <c r="R267" i="15"/>
  <c r="S267" i="15"/>
  <c r="P268" i="15"/>
  <c r="Q268" i="15"/>
  <c r="R269" i="15"/>
  <c r="S269" i="15"/>
  <c r="R270" i="15"/>
  <c r="S270" i="15"/>
  <c r="R271" i="15"/>
  <c r="S271" i="15"/>
  <c r="R272" i="15"/>
  <c r="S272" i="15"/>
  <c r="T272" i="15" s="1"/>
  <c r="R273" i="15"/>
  <c r="S273" i="15"/>
  <c r="R274" i="15"/>
  <c r="S274" i="15"/>
  <c r="R275" i="15"/>
  <c r="T275" i="15" s="1"/>
  <c r="S275" i="15"/>
  <c r="P276" i="15"/>
  <c r="Q276" i="15"/>
  <c r="R277" i="15"/>
  <c r="S277" i="15"/>
  <c r="R278" i="15"/>
  <c r="S278" i="15"/>
  <c r="R279" i="15"/>
  <c r="S279" i="15"/>
  <c r="T279" i="15" s="1"/>
  <c r="R280" i="15"/>
  <c r="S280" i="15"/>
  <c r="T280" i="15"/>
  <c r="R281" i="15"/>
  <c r="S281" i="15"/>
  <c r="R282" i="15"/>
  <c r="S282" i="15"/>
  <c r="T282" i="15" s="1"/>
  <c r="P283" i="15"/>
  <c r="Q283" i="15"/>
  <c r="R284" i="15"/>
  <c r="S284" i="15"/>
  <c r="R285" i="15"/>
  <c r="S285" i="15"/>
  <c r="R286" i="15"/>
  <c r="S286" i="15"/>
  <c r="R287" i="15"/>
  <c r="S287" i="15"/>
  <c r="R288" i="15"/>
  <c r="T288" i="15" s="1"/>
  <c r="S288" i="15"/>
  <c r="R289" i="15"/>
  <c r="S289" i="15"/>
  <c r="T289" i="15"/>
  <c r="R290" i="15"/>
  <c r="S290" i="15"/>
  <c r="P291" i="15"/>
  <c r="Q291" i="15"/>
  <c r="R292" i="15"/>
  <c r="S292" i="15"/>
  <c r="R293" i="15"/>
  <c r="S293" i="15"/>
  <c r="R294" i="15"/>
  <c r="S294" i="15"/>
  <c r="R295" i="15"/>
  <c r="T295" i="15" s="1"/>
  <c r="S295" i="15"/>
  <c r="R296" i="15"/>
  <c r="S296" i="15"/>
  <c r="T296" i="15"/>
  <c r="R297" i="15"/>
  <c r="S297" i="15"/>
  <c r="T297" i="15"/>
  <c r="R298" i="15"/>
  <c r="S298" i="15"/>
  <c r="P299" i="15"/>
  <c r="Q299" i="15"/>
  <c r="R300" i="15"/>
  <c r="S300" i="15"/>
  <c r="R301" i="15"/>
  <c r="S301" i="15"/>
  <c r="T301" i="15"/>
  <c r="R302" i="15"/>
  <c r="S302" i="15"/>
  <c r="T302" i="15" s="1"/>
  <c r="R303" i="15"/>
  <c r="S303" i="15"/>
  <c r="R304" i="15"/>
  <c r="S304" i="15"/>
  <c r="R305" i="15"/>
  <c r="S305" i="15"/>
  <c r="R306" i="15"/>
  <c r="S306" i="15"/>
  <c r="T306" i="15"/>
  <c r="R307" i="15"/>
  <c r="S307" i="15"/>
  <c r="P308" i="15"/>
  <c r="Q308" i="15"/>
  <c r="R309" i="15"/>
  <c r="S309" i="15"/>
  <c r="R310" i="15"/>
  <c r="S310" i="15"/>
  <c r="R311" i="15"/>
  <c r="S311" i="15"/>
  <c r="T311" i="15"/>
  <c r="R312" i="15"/>
  <c r="S312" i="15"/>
  <c r="R313" i="15"/>
  <c r="T313" i="15" s="1"/>
  <c r="S313" i="15"/>
  <c r="R314" i="15"/>
  <c r="S314" i="15"/>
  <c r="R315" i="15"/>
  <c r="S315" i="15"/>
  <c r="T315" i="15"/>
  <c r="R316" i="15"/>
  <c r="S316" i="15"/>
  <c r="T316" i="15" s="1"/>
  <c r="R317" i="15"/>
  <c r="S317" i="15"/>
  <c r="P318" i="15"/>
  <c r="Q318" i="15"/>
  <c r="R319" i="15"/>
  <c r="S319" i="15"/>
  <c r="R320" i="15"/>
  <c r="T320" i="15" s="1"/>
  <c r="S320" i="15"/>
  <c r="R321" i="15"/>
  <c r="S321" i="15"/>
  <c r="R322" i="15"/>
  <c r="S322" i="15"/>
  <c r="R323" i="15"/>
  <c r="T323" i="15" s="1"/>
  <c r="S323" i="15"/>
  <c r="R324" i="15"/>
  <c r="S324" i="15"/>
  <c r="T324" i="15"/>
  <c r="P325" i="15"/>
  <c r="Q325" i="15"/>
  <c r="R326" i="15"/>
  <c r="S326" i="15"/>
  <c r="R327" i="15"/>
  <c r="T327" i="15" s="1"/>
  <c r="S327" i="15"/>
  <c r="R328" i="15"/>
  <c r="S328" i="15"/>
  <c r="R329" i="15"/>
  <c r="S329" i="15"/>
  <c r="R330" i="15"/>
  <c r="T330" i="15" s="1"/>
  <c r="S330" i="15"/>
  <c r="R331" i="15"/>
  <c r="S331" i="15"/>
  <c r="R332" i="15"/>
  <c r="S332" i="15"/>
  <c r="P333" i="15"/>
  <c r="Q333" i="15"/>
  <c r="R334" i="15"/>
  <c r="S334" i="15"/>
  <c r="R335" i="15"/>
  <c r="S335" i="15"/>
  <c r="T335" i="15"/>
  <c r="R336" i="15"/>
  <c r="S336" i="15"/>
  <c r="T336" i="15" s="1"/>
  <c r="R337" i="15"/>
  <c r="S337" i="15"/>
  <c r="R338" i="15"/>
  <c r="S338" i="15"/>
  <c r="R339" i="15"/>
  <c r="S339" i="15"/>
  <c r="P340" i="15"/>
  <c r="Q340" i="15"/>
  <c r="R341" i="15"/>
  <c r="S341" i="15"/>
  <c r="R342" i="15"/>
  <c r="S342" i="15"/>
  <c r="T342" i="15"/>
  <c r="R343" i="15"/>
  <c r="S343" i="15"/>
  <c r="S346" i="15" s="1"/>
  <c r="R344" i="15"/>
  <c r="T344" i="15" s="1"/>
  <c r="S344" i="15"/>
  <c r="R345" i="15"/>
  <c r="S345" i="15"/>
  <c r="T345" i="15"/>
  <c r="P346" i="15"/>
  <c r="Q346" i="15"/>
  <c r="R347" i="15"/>
  <c r="T347" i="15" s="1"/>
  <c r="S347" i="15"/>
  <c r="AB347" i="15"/>
  <c r="R348" i="15"/>
  <c r="S348" i="15"/>
  <c r="AB348" i="15"/>
  <c r="R349" i="15"/>
  <c r="S349" i="15"/>
  <c r="AB349" i="15"/>
  <c r="R350" i="15"/>
  <c r="S350" i="15"/>
  <c r="AB350" i="15"/>
  <c r="R351" i="15"/>
  <c r="S351" i="15"/>
  <c r="T351" i="15"/>
  <c r="AB351" i="15"/>
  <c r="R352" i="15"/>
  <c r="T352" i="15" s="1"/>
  <c r="S352" i="15"/>
  <c r="AB352" i="15"/>
  <c r="R353" i="15"/>
  <c r="S353" i="15"/>
  <c r="T353" i="15"/>
  <c r="AB353" i="15"/>
  <c r="P354" i="15"/>
  <c r="Q354" i="15"/>
  <c r="AC354" i="15"/>
  <c r="R355" i="15"/>
  <c r="S355" i="15"/>
  <c r="R356" i="15"/>
  <c r="S356" i="15"/>
  <c r="R357" i="15"/>
  <c r="T357" i="15" s="1"/>
  <c r="S357" i="15"/>
  <c r="R358" i="15"/>
  <c r="S358" i="15"/>
  <c r="R359" i="15"/>
  <c r="S359" i="15"/>
  <c r="T359" i="15"/>
  <c r="R360" i="15"/>
  <c r="S360" i="15"/>
  <c r="R361" i="15"/>
  <c r="S361" i="15"/>
  <c r="P362" i="15"/>
  <c r="Q362" i="15"/>
  <c r="R363" i="15"/>
  <c r="S363" i="15"/>
  <c r="R364" i="15"/>
  <c r="S364" i="15"/>
  <c r="R365" i="15"/>
  <c r="S365" i="15"/>
  <c r="T365" i="15"/>
  <c r="R366" i="15"/>
  <c r="S366" i="15"/>
  <c r="T366" i="15"/>
  <c r="U366" i="15" s="1"/>
  <c r="R367" i="15"/>
  <c r="S367" i="15"/>
  <c r="R368" i="15"/>
  <c r="S368" i="15"/>
  <c r="R369" i="15"/>
  <c r="S369" i="15"/>
  <c r="R370" i="15"/>
  <c r="T370" i="15" s="1"/>
  <c r="S370" i="15"/>
  <c r="R371" i="15"/>
  <c r="S371" i="15"/>
  <c r="T371" i="15"/>
  <c r="P372" i="15"/>
  <c r="Q372" i="15"/>
  <c r="R373" i="15"/>
  <c r="T373" i="15" s="1"/>
  <c r="S373" i="15"/>
  <c r="R374" i="15"/>
  <c r="S374" i="15"/>
  <c r="R375" i="15"/>
  <c r="S375" i="15"/>
  <c r="R376" i="15"/>
  <c r="T376" i="15" s="1"/>
  <c r="S376" i="15"/>
  <c r="R377" i="15"/>
  <c r="S377" i="15"/>
  <c r="P378" i="15"/>
  <c r="Q378" i="15"/>
  <c r="R379" i="15"/>
  <c r="S379" i="15"/>
  <c r="R380" i="15"/>
  <c r="T380" i="15" s="1"/>
  <c r="S380" i="15"/>
  <c r="R381" i="15"/>
  <c r="S381" i="15"/>
  <c r="T381" i="15"/>
  <c r="R382" i="15"/>
  <c r="S382" i="15"/>
  <c r="R383" i="15"/>
  <c r="T383" i="15" s="1"/>
  <c r="S383" i="15"/>
  <c r="R384" i="15"/>
  <c r="S384" i="15"/>
  <c r="R385" i="15"/>
  <c r="S385" i="15"/>
  <c r="R386" i="15"/>
  <c r="S386" i="15"/>
  <c r="R387" i="15"/>
  <c r="S387" i="15"/>
  <c r="R388" i="15"/>
  <c r="S388" i="15"/>
  <c r="T388" i="15"/>
  <c r="R389" i="15"/>
  <c r="S389" i="15"/>
  <c r="T389" i="15"/>
  <c r="R390" i="15"/>
  <c r="S390" i="15"/>
  <c r="R391" i="15"/>
  <c r="S391" i="15"/>
  <c r="T391" i="15"/>
  <c r="R392" i="15"/>
  <c r="S392" i="15"/>
  <c r="T392" i="15" s="1"/>
  <c r="R393" i="15"/>
  <c r="T393" i="15" s="1"/>
  <c r="S393" i="15"/>
  <c r="P394" i="15"/>
  <c r="Q394" i="15"/>
  <c r="S283" i="15" l="1"/>
  <c r="T222" i="15"/>
  <c r="T284" i="15"/>
  <c r="T247" i="15"/>
  <c r="T21" i="15"/>
  <c r="AG43" i="18"/>
  <c r="AG34" i="18"/>
  <c r="AG25" i="18"/>
  <c r="T349" i="15"/>
  <c r="R260" i="15"/>
  <c r="S175" i="15"/>
  <c r="T170" i="15"/>
  <c r="T73" i="15"/>
  <c r="AB354" i="15"/>
  <c r="T305" i="15"/>
  <c r="T264" i="15"/>
  <c r="T356" i="15"/>
  <c r="T94" i="15"/>
  <c r="R333" i="15"/>
  <c r="T101" i="15"/>
  <c r="S57" i="15"/>
  <c r="S182" i="15"/>
  <c r="T382" i="15"/>
  <c r="T343" i="15"/>
  <c r="AF51" i="18"/>
  <c r="AG51" i="18" s="1"/>
  <c r="W16" i="18"/>
  <c r="W14" i="18"/>
  <c r="W12" i="18"/>
  <c r="T278" i="15"/>
  <c r="T287" i="15"/>
  <c r="S276" i="15"/>
  <c r="T355" i="15"/>
  <c r="T266" i="15"/>
  <c r="T86" i="15"/>
  <c r="G8" i="8"/>
  <c r="I8" i="9"/>
  <c r="M10" i="10"/>
  <c r="D10" i="10" s="1"/>
  <c r="AG35" i="18"/>
  <c r="AG33" i="18"/>
  <c r="N33" i="17"/>
  <c r="AG10" i="18"/>
  <c r="N23" i="17"/>
  <c r="N13" i="17"/>
  <c r="W23" i="18"/>
  <c r="W19" i="18"/>
  <c r="AF12" i="18"/>
  <c r="AG12" i="18" s="1"/>
  <c r="T87" i="15"/>
  <c r="AF45" i="18"/>
  <c r="AG45" i="18" s="1"/>
  <c r="T379" i="15"/>
  <c r="T329" i="15"/>
  <c r="T46" i="15"/>
  <c r="T339" i="15"/>
  <c r="T307" i="15"/>
  <c r="T221" i="15"/>
  <c r="T172" i="15"/>
  <c r="T293" i="15"/>
  <c r="T156" i="15"/>
  <c r="T38" i="15"/>
  <c r="AG41" i="18"/>
  <c r="AG20" i="18"/>
  <c r="AF38" i="18"/>
  <c r="AG38" i="18" s="1"/>
  <c r="W9" i="18"/>
  <c r="T271" i="15"/>
  <c r="T229" i="15"/>
  <c r="T180" i="15"/>
  <c r="T97" i="15"/>
  <c r="T90" i="15"/>
  <c r="T53" i="15"/>
  <c r="T322" i="15"/>
  <c r="AF53" i="18"/>
  <c r="AG53" i="18" s="1"/>
  <c r="T277" i="15"/>
  <c r="T263" i="15"/>
  <c r="T246" i="15"/>
  <c r="T166" i="15"/>
  <c r="R141" i="15"/>
  <c r="T368" i="15"/>
  <c r="T328" i="15"/>
  <c r="T199" i="15"/>
  <c r="E8" i="8"/>
  <c r="G8" i="9"/>
  <c r="T377" i="15"/>
  <c r="T367" i="15"/>
  <c r="R372" i="15"/>
  <c r="T361" i="15"/>
  <c r="T350" i="15"/>
  <c r="S340" i="15"/>
  <c r="T331" i="15"/>
  <c r="T310" i="15"/>
  <c r="T303" i="15"/>
  <c r="T285" i="15"/>
  <c r="T262" i="15"/>
  <c r="T245" i="15"/>
  <c r="T206" i="15"/>
  <c r="S208" i="15"/>
  <c r="T192" i="15"/>
  <c r="T168" i="15"/>
  <c r="R169" i="15"/>
  <c r="T162" i="15"/>
  <c r="T92" i="15"/>
  <c r="T65" i="15"/>
  <c r="T58" i="15"/>
  <c r="T48" i="15"/>
  <c r="T34" i="15"/>
  <c r="T12" i="15"/>
  <c r="K9" i="11"/>
  <c r="E9" i="11" s="1"/>
  <c r="D8" i="8"/>
  <c r="F8" i="9"/>
  <c r="K9" i="10"/>
  <c r="N57" i="17"/>
  <c r="N44" i="17"/>
  <c r="AG47" i="18"/>
  <c r="N31" i="17"/>
  <c r="W25" i="18"/>
  <c r="W21" i="18"/>
  <c r="W17" i="18"/>
  <c r="W13" i="18"/>
  <c r="W11" i="18"/>
  <c r="T281" i="15"/>
  <c r="T190" i="15"/>
  <c r="T56" i="15"/>
  <c r="S378" i="15"/>
  <c r="S169" i="15"/>
  <c r="AG32" i="18"/>
  <c r="T385" i="15"/>
  <c r="T332" i="15"/>
  <c r="S308" i="15"/>
  <c r="T249" i="15"/>
  <c r="T147" i="15"/>
  <c r="T133" i="15"/>
  <c r="T93" i="15"/>
  <c r="T358" i="15"/>
  <c r="T317" i="15"/>
  <c r="T273" i="15"/>
  <c r="S201" i="15"/>
  <c r="R155" i="15"/>
  <c r="S121" i="15"/>
  <c r="S114" i="15"/>
  <c r="C8" i="8"/>
  <c r="E8" i="9"/>
  <c r="C9" i="10"/>
  <c r="N56" i="17"/>
  <c r="AG31" i="18"/>
  <c r="N41" i="17"/>
  <c r="AG39" i="18"/>
  <c r="AG9" i="18"/>
  <c r="AF48" i="18"/>
  <c r="AG48" i="18" s="1"/>
  <c r="AF17" i="18"/>
  <c r="AG17" i="18" s="1"/>
  <c r="T363" i="15"/>
  <c r="T236" i="15"/>
  <c r="T369" i="15"/>
  <c r="T290" i="15"/>
  <c r="T274" i="15"/>
  <c r="T200" i="15"/>
  <c r="T183" i="15"/>
  <c r="S98" i="15"/>
  <c r="T43" i="15"/>
  <c r="T14" i="15"/>
  <c r="T304" i="15"/>
  <c r="T179" i="15"/>
  <c r="T96" i="15"/>
  <c r="T286" i="15"/>
  <c r="T159" i="15"/>
  <c r="S141" i="15"/>
  <c r="T123" i="15"/>
  <c r="T387" i="15"/>
  <c r="T364" i="15"/>
  <c r="S354" i="15"/>
  <c r="T341" i="15"/>
  <c r="T312" i="15"/>
  <c r="R318" i="15"/>
  <c r="T237" i="15"/>
  <c r="T230" i="15"/>
  <c r="T219" i="15"/>
  <c r="T212" i="15"/>
  <c r="T197" i="15"/>
  <c r="T154" i="15"/>
  <c r="S135" i="15"/>
  <c r="R121" i="15"/>
  <c r="T121" i="15" s="1"/>
  <c r="T84" i="15"/>
  <c r="S35" i="15"/>
  <c r="T25" i="15"/>
  <c r="S18" i="15"/>
  <c r="B8" i="11"/>
  <c r="B8" i="8"/>
  <c r="D8" i="9"/>
  <c r="B9" i="10"/>
  <c r="AG57" i="18"/>
  <c r="AG55" i="18"/>
  <c r="AG28" i="18"/>
  <c r="N40" i="17"/>
  <c r="AG11" i="18"/>
  <c r="N17" i="17"/>
  <c r="AG30" i="18"/>
  <c r="N28" i="17"/>
  <c r="AG13" i="18"/>
  <c r="N16" i="17"/>
  <c r="AF40" i="18"/>
  <c r="AG40" i="18" s="1"/>
  <c r="AF15" i="18"/>
  <c r="AG15" i="18" s="1"/>
  <c r="F9" i="9"/>
  <c r="G9" i="8"/>
  <c r="B9" i="9"/>
  <c r="C9" i="9"/>
  <c r="A9" i="9" s="1"/>
  <c r="F9" i="8"/>
  <c r="I9" i="9"/>
  <c r="K10" i="9"/>
  <c r="B10" i="9" s="1"/>
  <c r="D9" i="9"/>
  <c r="C9" i="8"/>
  <c r="A9" i="8" s="1"/>
  <c r="D9" i="8"/>
  <c r="B9" i="8"/>
  <c r="I9" i="8"/>
  <c r="K10" i="8"/>
  <c r="D10" i="8" s="1"/>
  <c r="E9" i="9"/>
  <c r="T384" i="15"/>
  <c r="S394" i="15"/>
  <c r="R378" i="15"/>
  <c r="T378" i="15" s="1"/>
  <c r="V378" i="15" s="1"/>
  <c r="T374" i="15"/>
  <c r="T348" i="15"/>
  <c r="R354" i="15"/>
  <c r="T354" i="15" s="1"/>
  <c r="V354" i="15" s="1"/>
  <c r="T360" i="15"/>
  <c r="S362" i="15"/>
  <c r="T333" i="15"/>
  <c r="T337" i="15"/>
  <c r="R340" i="15"/>
  <c r="T340" i="15" s="1"/>
  <c r="R299" i="15"/>
  <c r="R291" i="15"/>
  <c r="T269" i="15"/>
  <c r="R276" i="15"/>
  <c r="T276" i="15" s="1"/>
  <c r="V276" i="15" s="1"/>
  <c r="T146" i="15"/>
  <c r="T130" i="15"/>
  <c r="R127" i="15"/>
  <c r="T118" i="15"/>
  <c r="R253" i="15"/>
  <c r="R201" i="15"/>
  <c r="T201" i="15" s="1"/>
  <c r="V201" i="15" s="1"/>
  <c r="R98" i="15"/>
  <c r="T98" i="15" s="1"/>
  <c r="T386" i="15"/>
  <c r="T321" i="15"/>
  <c r="S299" i="15"/>
  <c r="T292" i="15"/>
  <c r="R268" i="15"/>
  <c r="T250" i="15"/>
  <c r="T202" i="15"/>
  <c r="T165" i="15"/>
  <c r="T145" i="15"/>
  <c r="R148" i="15"/>
  <c r="T148" i="15" s="1"/>
  <c r="T136" i="15"/>
  <c r="T124" i="15"/>
  <c r="T108" i="15"/>
  <c r="S333" i="15"/>
  <c r="T326" i="15"/>
  <c r="R214" i="15"/>
  <c r="T214" i="15" s="1"/>
  <c r="V214" i="15" s="1"/>
  <c r="T205" i="15"/>
  <c r="R208" i="15"/>
  <c r="T208" i="15" s="1"/>
  <c r="V208" i="15" s="1"/>
  <c r="R135" i="15"/>
  <c r="T135" i="15" s="1"/>
  <c r="T111" i="15"/>
  <c r="R114" i="15"/>
  <c r="T114" i="15" s="1"/>
  <c r="R68" i="15"/>
  <c r="T68" i="15" s="1"/>
  <c r="T64" i="15"/>
  <c r="R394" i="15"/>
  <c r="T394" i="15" s="1"/>
  <c r="V394" i="15" s="1"/>
  <c r="S372" i="15"/>
  <c r="T372" i="15" s="1"/>
  <c r="R362" i="15"/>
  <c r="T362" i="15" s="1"/>
  <c r="T314" i="15"/>
  <c r="S318" i="15"/>
  <c r="T318" i="15" s="1"/>
  <c r="V318" i="15" s="1"/>
  <c r="T298" i="15"/>
  <c r="S268" i="15"/>
  <c r="T261" i="15"/>
  <c r="S239" i="15"/>
  <c r="R223" i="15"/>
  <c r="T195" i="15"/>
  <c r="S325" i="15"/>
  <c r="T319" i="15"/>
  <c r="S253" i="15"/>
  <c r="T226" i="15"/>
  <c r="R239" i="15"/>
  <c r="R163" i="15"/>
  <c r="T163" i="15" s="1"/>
  <c r="V163" i="15" s="1"/>
  <c r="T122" i="15"/>
  <c r="S127" i="15"/>
  <c r="T375" i="15"/>
  <c r="R346" i="15"/>
  <c r="T346" i="15" s="1"/>
  <c r="T338" i="15"/>
  <c r="R325" i="15"/>
  <c r="T309" i="15"/>
  <c r="T300" i="15"/>
  <c r="T270" i="15"/>
  <c r="T267" i="15"/>
  <c r="S260" i="15"/>
  <c r="T260" i="15" s="1"/>
  <c r="T254" i="15"/>
  <c r="T242" i="15"/>
  <c r="T233" i="15"/>
  <c r="T220" i="15"/>
  <c r="S223" i="15"/>
  <c r="T176" i="15"/>
  <c r="T173" i="15"/>
  <c r="S155" i="15"/>
  <c r="T155" i="15" s="1"/>
  <c r="V155" i="15" s="1"/>
  <c r="T83" i="15"/>
  <c r="R91" i="15"/>
  <c r="R82" i="15"/>
  <c r="T76" i="15"/>
  <c r="T40" i="15"/>
  <c r="R42" i="15"/>
  <c r="T42" i="15" s="1"/>
  <c r="T390" i="15"/>
  <c r="T334" i="15"/>
  <c r="T294" i="15"/>
  <c r="S291" i="15"/>
  <c r="T257" i="15"/>
  <c r="T241" i="15"/>
  <c r="T216" i="15"/>
  <c r="T213" i="15"/>
  <c r="S214" i="15"/>
  <c r="T191" i="15"/>
  <c r="T184" i="15"/>
  <c r="R175" i="15"/>
  <c r="T175" i="15" s="1"/>
  <c r="V175" i="15" s="1"/>
  <c r="T152" i="15"/>
  <c r="T140" i="15"/>
  <c r="T134" i="15"/>
  <c r="T115" i="15"/>
  <c r="S106" i="15"/>
  <c r="S62" i="15"/>
  <c r="R283" i="15"/>
  <c r="T283" i="15" s="1"/>
  <c r="R182" i="15"/>
  <c r="T182" i="15" s="1"/>
  <c r="V182" i="15" s="1"/>
  <c r="T103" i="15"/>
  <c r="S91" i="15"/>
  <c r="S82" i="15"/>
  <c r="S75" i="15"/>
  <c r="T31" i="15"/>
  <c r="D58" i="17"/>
  <c r="T99" i="15"/>
  <c r="T47" i="15"/>
  <c r="S32" i="15"/>
  <c r="R18" i="15"/>
  <c r="T18" i="15" s="1"/>
  <c r="T71" i="15"/>
  <c r="T59" i="15"/>
  <c r="R39" i="15"/>
  <c r="T33" i="15"/>
  <c r="R32" i="15"/>
  <c r="T32" i="15" s="1"/>
  <c r="T28" i="15"/>
  <c r="T24" i="15"/>
  <c r="S24" i="15"/>
  <c r="F93" i="6"/>
  <c r="T81" i="15"/>
  <c r="R57" i="15"/>
  <c r="T57" i="15" s="1"/>
  <c r="T52" i="15"/>
  <c r="R308" i="15"/>
  <c r="T308" i="15" s="1"/>
  <c r="R106" i="15"/>
  <c r="T106" i="15" s="1"/>
  <c r="R75" i="15"/>
  <c r="T75" i="15" s="1"/>
  <c r="T35" i="15"/>
  <c r="T11" i="15"/>
  <c r="R62" i="15"/>
  <c r="T62" i="15" s="1"/>
  <c r="R50" i="15"/>
  <c r="T50" i="15" s="1"/>
  <c r="D8" i="11"/>
  <c r="E9" i="10"/>
  <c r="C8" i="11"/>
  <c r="F8" i="8"/>
  <c r="D9" i="10"/>
  <c r="N50" i="17"/>
  <c r="N42" i="17"/>
  <c r="N34" i="17"/>
  <c r="N26" i="17"/>
  <c r="N18" i="17"/>
  <c r="N10" i="17"/>
  <c r="T13" i="15"/>
  <c r="T70" i="15"/>
  <c r="S39" i="15"/>
  <c r="J8" i="11"/>
  <c r="N55" i="17"/>
  <c r="N47" i="17"/>
  <c r="N39" i="17"/>
  <c r="G8" i="11"/>
  <c r="F8" i="11"/>
  <c r="G9" i="10"/>
  <c r="K10" i="10" l="1"/>
  <c r="B10" i="10"/>
  <c r="G10" i="10"/>
  <c r="C9" i="11"/>
  <c r="A9" i="11" s="1"/>
  <c r="E10" i="10"/>
  <c r="C10" i="10"/>
  <c r="A10" i="10" s="1"/>
  <c r="E10" i="8"/>
  <c r="G9" i="11"/>
  <c r="J9" i="11"/>
  <c r="K10" i="11"/>
  <c r="G10" i="11" s="1"/>
  <c r="M11" i="10"/>
  <c r="G11" i="10" s="1"/>
  <c r="D9" i="11"/>
  <c r="B9" i="11"/>
  <c r="F10" i="10"/>
  <c r="F9" i="11"/>
  <c r="T141" i="15"/>
  <c r="T169" i="15"/>
  <c r="V169" i="15" s="1"/>
  <c r="F10" i="9"/>
  <c r="G10" i="9"/>
  <c r="E10" i="9"/>
  <c r="D10" i="9"/>
  <c r="I10" i="9"/>
  <c r="K11" i="9"/>
  <c r="C10" i="9"/>
  <c r="A10" i="9" s="1"/>
  <c r="I10" i="8"/>
  <c r="G10" i="8"/>
  <c r="C10" i="8"/>
  <c r="A10" i="8" s="1"/>
  <c r="F10" i="8"/>
  <c r="B10" i="8"/>
  <c r="K11" i="8"/>
  <c r="F11" i="8" s="1"/>
  <c r="T223" i="15"/>
  <c r="V223" i="15" s="1"/>
  <c r="T239" i="15"/>
  <c r="T291" i="15"/>
  <c r="V291" i="15" s="1"/>
  <c r="T39" i="15"/>
  <c r="T82" i="15"/>
  <c r="T325" i="15"/>
  <c r="V325" i="15" s="1"/>
  <c r="T253" i="15"/>
  <c r="V253" i="15" s="1"/>
  <c r="T299" i="15"/>
  <c r="T91" i="15"/>
  <c r="T268" i="15"/>
  <c r="V268" i="15" s="1"/>
  <c r="T127" i="15"/>
  <c r="F10" i="11" l="1"/>
  <c r="B11" i="10"/>
  <c r="D11" i="10"/>
  <c r="E11" i="10"/>
  <c r="E10" i="11"/>
  <c r="C11" i="10"/>
  <c r="A11" i="10" s="1"/>
  <c r="F11" i="10"/>
  <c r="K11" i="10"/>
  <c r="M12" i="10"/>
  <c r="C12" i="10" s="1"/>
  <c r="D10" i="11"/>
  <c r="J10" i="11"/>
  <c r="C10" i="11"/>
  <c r="A10" i="11" s="1"/>
  <c r="B10" i="11"/>
  <c r="K11" i="11"/>
  <c r="I11" i="9"/>
  <c r="K12" i="9"/>
  <c r="F11" i="9"/>
  <c r="B11" i="9"/>
  <c r="C11" i="9"/>
  <c r="A11" i="9" s="1"/>
  <c r="E11" i="9"/>
  <c r="D11" i="9"/>
  <c r="G11" i="9"/>
  <c r="G11" i="8"/>
  <c r="I11" i="8"/>
  <c r="B11" i="8"/>
  <c r="D11" i="8"/>
  <c r="K12" i="8"/>
  <c r="F12" i="8" s="1"/>
  <c r="C11" i="8"/>
  <c r="A11" i="8" s="1"/>
  <c r="E11" i="8"/>
  <c r="A12" i="10" l="1"/>
  <c r="G12" i="10"/>
  <c r="M13" i="10"/>
  <c r="M14" i="10" s="1"/>
  <c r="K12" i="10"/>
  <c r="B12" i="10"/>
  <c r="E12" i="10"/>
  <c r="F12" i="10"/>
  <c r="D12" i="10"/>
  <c r="C12" i="8"/>
  <c r="A12" i="8" s="1"/>
  <c r="E11" i="11"/>
  <c r="B11" i="11"/>
  <c r="D11" i="11"/>
  <c r="K12" i="11"/>
  <c r="C11" i="11"/>
  <c r="A11" i="11" s="1"/>
  <c r="G11" i="11"/>
  <c r="F11" i="11"/>
  <c r="J11" i="11"/>
  <c r="B12" i="8"/>
  <c r="K13" i="8"/>
  <c r="E13" i="8" s="1"/>
  <c r="I12" i="8"/>
  <c r="D12" i="8"/>
  <c r="G12" i="9"/>
  <c r="B12" i="9"/>
  <c r="I12" i="9"/>
  <c r="K13" i="9"/>
  <c r="F12" i="9"/>
  <c r="C12" i="9"/>
  <c r="A12" i="9" s="1"/>
  <c r="E12" i="9"/>
  <c r="D12" i="9"/>
  <c r="E12" i="8"/>
  <c r="G12" i="8"/>
  <c r="C13" i="10" l="1"/>
  <c r="A13" i="10" s="1"/>
  <c r="F13" i="10"/>
  <c r="G13" i="10"/>
  <c r="K13" i="10"/>
  <c r="B13" i="10"/>
  <c r="E13" i="10"/>
  <c r="I13" i="8"/>
  <c r="D13" i="10"/>
  <c r="B13" i="8"/>
  <c r="C13" i="8"/>
  <c r="A13" i="8" s="1"/>
  <c r="K14" i="8"/>
  <c r="K15" i="8" s="1"/>
  <c r="C12" i="11"/>
  <c r="A12" i="11" s="1"/>
  <c r="D12" i="11"/>
  <c r="G12" i="11"/>
  <c r="K13" i="11"/>
  <c r="B12" i="11"/>
  <c r="E12" i="11"/>
  <c r="F12" i="11"/>
  <c r="J12" i="11"/>
  <c r="G13" i="8"/>
  <c r="D13" i="8"/>
  <c r="F13" i="8"/>
  <c r="I13" i="9"/>
  <c r="B13" i="9"/>
  <c r="D13" i="9"/>
  <c r="E13" i="9"/>
  <c r="C13" i="9"/>
  <c r="A13" i="9" s="1"/>
  <c r="K14" i="9"/>
  <c r="F13" i="9"/>
  <c r="G13" i="9"/>
  <c r="G14" i="10"/>
  <c r="C14" i="10"/>
  <c r="E14" i="10"/>
  <c r="K14" i="10"/>
  <c r="D14" i="10"/>
  <c r="M15" i="10"/>
  <c r="F14" i="10"/>
  <c r="B14" i="10"/>
  <c r="A14" i="10" l="1"/>
  <c r="B14" i="8"/>
  <c r="F14" i="8"/>
  <c r="I14" i="8"/>
  <c r="D14" i="8"/>
  <c r="G14" i="8"/>
  <c r="E13" i="11"/>
  <c r="J13" i="11"/>
  <c r="G13" i="11"/>
  <c r="F13" i="11"/>
  <c r="K14" i="11"/>
  <c r="C13" i="11"/>
  <c r="A13" i="11" s="1"/>
  <c r="B13" i="11"/>
  <c r="D13" i="11"/>
  <c r="E14" i="8"/>
  <c r="C14" i="8"/>
  <c r="A14" i="8" s="1"/>
  <c r="G14" i="9"/>
  <c r="D14" i="9"/>
  <c r="B14" i="9"/>
  <c r="K15" i="9"/>
  <c r="F14" i="9"/>
  <c r="I14" i="9"/>
  <c r="C14" i="9"/>
  <c r="A14" i="9" s="1"/>
  <c r="E14" i="9"/>
  <c r="K15" i="10"/>
  <c r="B15" i="10"/>
  <c r="F15" i="10"/>
  <c r="G15" i="10"/>
  <c r="D15" i="10"/>
  <c r="C15" i="10"/>
  <c r="M16" i="10"/>
  <c r="E15" i="10"/>
  <c r="B15" i="8"/>
  <c r="G15" i="8"/>
  <c r="D15" i="8"/>
  <c r="I15" i="8"/>
  <c r="E15" i="8"/>
  <c r="C15" i="8"/>
  <c r="A15" i="8" s="1"/>
  <c r="K16" i="8"/>
  <c r="F15" i="8"/>
  <c r="A15" i="10" l="1"/>
  <c r="F14" i="11"/>
  <c r="C14" i="11"/>
  <c r="A14" i="11" s="1"/>
  <c r="B14" i="11"/>
  <c r="G14" i="11"/>
  <c r="K15" i="11"/>
  <c r="E14" i="11"/>
  <c r="J14" i="11"/>
  <c r="D14" i="11"/>
  <c r="G15" i="9"/>
  <c r="K16" i="9"/>
  <c r="F15" i="9"/>
  <c r="C15" i="9"/>
  <c r="A15" i="9" s="1"/>
  <c r="I15" i="9"/>
  <c r="E15" i="9"/>
  <c r="B15" i="9"/>
  <c r="D15" i="9"/>
  <c r="D16" i="10"/>
  <c r="K16" i="10"/>
  <c r="G16" i="10"/>
  <c r="F16" i="10"/>
  <c r="E16" i="10"/>
  <c r="C16" i="10"/>
  <c r="A16" i="10" s="1"/>
  <c r="M17" i="10"/>
  <c r="B16" i="10"/>
  <c r="G16" i="8"/>
  <c r="E16" i="8"/>
  <c r="B16" i="8"/>
  <c r="F16" i="8"/>
  <c r="C16" i="8"/>
  <c r="A16" i="8" s="1"/>
  <c r="K17" i="8"/>
  <c r="I16" i="8"/>
  <c r="D16" i="8"/>
  <c r="F15" i="11" l="1"/>
  <c r="E15" i="11"/>
  <c r="K16" i="11"/>
  <c r="C15" i="11"/>
  <c r="A15" i="11" s="1"/>
  <c r="G15" i="11"/>
  <c r="B15" i="11"/>
  <c r="J15" i="11"/>
  <c r="D15" i="11"/>
  <c r="F16" i="9"/>
  <c r="I16" i="9"/>
  <c r="G16" i="9"/>
  <c r="E16" i="9"/>
  <c r="D16" i="9"/>
  <c r="K17" i="9"/>
  <c r="C16" i="9"/>
  <c r="A16" i="9" s="1"/>
  <c r="B16" i="9"/>
  <c r="K17" i="10"/>
  <c r="F17" i="10"/>
  <c r="D17" i="10"/>
  <c r="M18" i="10"/>
  <c r="B17" i="10"/>
  <c r="C17" i="10"/>
  <c r="A17" i="10" s="1"/>
  <c r="E17" i="10"/>
  <c r="G17" i="10"/>
  <c r="E17" i="8"/>
  <c r="F17" i="8"/>
  <c r="B17" i="8"/>
  <c r="C17" i="8"/>
  <c r="A17" i="8" s="1"/>
  <c r="D17" i="8"/>
  <c r="K18" i="8"/>
  <c r="I17" i="8"/>
  <c r="G17" i="8"/>
  <c r="K17" i="11" l="1"/>
  <c r="B16" i="11"/>
  <c r="D16" i="11"/>
  <c r="C16" i="11"/>
  <c r="A16" i="11" s="1"/>
  <c r="E16" i="11"/>
  <c r="G16" i="11"/>
  <c r="J16" i="11"/>
  <c r="F16" i="11"/>
  <c r="D17" i="9"/>
  <c r="K18" i="9"/>
  <c r="B17" i="9"/>
  <c r="I17" i="9"/>
  <c r="C17" i="9"/>
  <c r="A17" i="9" s="1"/>
  <c r="E17" i="9"/>
  <c r="F17" i="9"/>
  <c r="G17" i="9"/>
  <c r="M19" i="10"/>
  <c r="K18" i="10"/>
  <c r="F18" i="10"/>
  <c r="E18" i="10"/>
  <c r="B18" i="10"/>
  <c r="D18" i="10"/>
  <c r="G18" i="10"/>
  <c r="C18" i="10"/>
  <c r="A18" i="10" s="1"/>
  <c r="D18" i="8"/>
  <c r="E18" i="8"/>
  <c r="G18" i="8"/>
  <c r="I18" i="8"/>
  <c r="C18" i="8"/>
  <c r="A18" i="8" s="1"/>
  <c r="K19" i="8"/>
  <c r="B18" i="8"/>
  <c r="F18" i="8"/>
  <c r="K18" i="11" l="1"/>
  <c r="G17" i="11"/>
  <c r="D17" i="11"/>
  <c r="J17" i="11"/>
  <c r="E17" i="11"/>
  <c r="F17" i="11"/>
  <c r="C17" i="11"/>
  <c r="A17" i="11" s="1"/>
  <c r="B17" i="11"/>
  <c r="C18" i="9"/>
  <c r="A18" i="9" s="1"/>
  <c r="I18" i="9"/>
  <c r="E18" i="9"/>
  <c r="B18" i="9"/>
  <c r="G18" i="9"/>
  <c r="F18" i="9"/>
  <c r="K19" i="9"/>
  <c r="D18" i="9"/>
  <c r="E19" i="10"/>
  <c r="B19" i="10"/>
  <c r="D19" i="10"/>
  <c r="G19" i="10"/>
  <c r="M20" i="10"/>
  <c r="C19" i="10"/>
  <c r="A19" i="10" s="1"/>
  <c r="F19" i="10"/>
  <c r="K19" i="10"/>
  <c r="C19" i="8"/>
  <c r="A19" i="8" s="1"/>
  <c r="G19" i="8"/>
  <c r="B19" i="8"/>
  <c r="I19" i="8"/>
  <c r="K20" i="8"/>
  <c r="F19" i="8"/>
  <c r="D19" i="8"/>
  <c r="E19" i="8"/>
  <c r="E18" i="11" l="1"/>
  <c r="C18" i="11"/>
  <c r="A18" i="11" s="1"/>
  <c r="J18" i="11"/>
  <c r="K19" i="11"/>
  <c r="B18" i="11"/>
  <c r="G18" i="11"/>
  <c r="D18" i="11"/>
  <c r="F18" i="11"/>
  <c r="C19" i="9"/>
  <c r="A19" i="9" s="1"/>
  <c r="I19" i="9"/>
  <c r="D19" i="9"/>
  <c r="F19" i="9"/>
  <c r="G19" i="9"/>
  <c r="K20" i="9"/>
  <c r="E19" i="9"/>
  <c r="B19" i="9"/>
  <c r="E20" i="10"/>
  <c r="B20" i="10"/>
  <c r="D20" i="10"/>
  <c r="K20" i="10"/>
  <c r="M21" i="10"/>
  <c r="G20" i="10"/>
  <c r="C20" i="10"/>
  <c r="A20" i="10" s="1"/>
  <c r="F20" i="10"/>
  <c r="I20" i="8"/>
  <c r="K21" i="8"/>
  <c r="C20" i="8"/>
  <c r="A20" i="8" s="1"/>
  <c r="E20" i="8"/>
  <c r="G20" i="8"/>
  <c r="F20" i="8"/>
  <c r="B20" i="8"/>
  <c r="D20" i="8"/>
  <c r="F19" i="11" l="1"/>
  <c r="E19" i="11"/>
  <c r="J19" i="11"/>
  <c r="K20" i="11"/>
  <c r="D19" i="11"/>
  <c r="B19" i="11"/>
  <c r="C19" i="11"/>
  <c r="A19" i="11" s="1"/>
  <c r="G19" i="11"/>
  <c r="F20" i="9"/>
  <c r="D20" i="9"/>
  <c r="E20" i="9"/>
  <c r="G20" i="9"/>
  <c r="I20" i="9"/>
  <c r="C20" i="9"/>
  <c r="A20" i="9" s="1"/>
  <c r="K21" i="9"/>
  <c r="B20" i="9"/>
  <c r="F21" i="10"/>
  <c r="C21" i="10"/>
  <c r="A21" i="10" s="1"/>
  <c r="K21" i="10"/>
  <c r="B21" i="10"/>
  <c r="M22" i="10"/>
  <c r="D21" i="10"/>
  <c r="E21" i="10"/>
  <c r="G21" i="10"/>
  <c r="B21" i="8"/>
  <c r="C21" i="8"/>
  <c r="A21" i="8" s="1"/>
  <c r="K22" i="8"/>
  <c r="I21" i="8"/>
  <c r="F21" i="8"/>
  <c r="E21" i="8"/>
  <c r="D21" i="8"/>
  <c r="G21" i="8"/>
  <c r="B20" i="11" l="1"/>
  <c r="K21" i="11"/>
  <c r="C20" i="11"/>
  <c r="A20" i="11" s="1"/>
  <c r="G20" i="11"/>
  <c r="F20" i="11"/>
  <c r="D20" i="11"/>
  <c r="J20" i="11"/>
  <c r="E20" i="11"/>
  <c r="C21" i="9"/>
  <c r="A21" i="9" s="1"/>
  <c r="G21" i="9"/>
  <c r="F21" i="9"/>
  <c r="D21" i="9"/>
  <c r="B21" i="9"/>
  <c r="E21" i="9"/>
  <c r="K22" i="9"/>
  <c r="I21" i="9"/>
  <c r="D22" i="10"/>
  <c r="B22" i="10"/>
  <c r="G22" i="10"/>
  <c r="M23" i="10"/>
  <c r="C22" i="10"/>
  <c r="A22" i="10" s="1"/>
  <c r="K22" i="10"/>
  <c r="E22" i="10"/>
  <c r="F22" i="10"/>
  <c r="C22" i="8"/>
  <c r="A22" i="8" s="1"/>
  <c r="E22" i="8"/>
  <c r="F22" i="8"/>
  <c r="G22" i="8"/>
  <c r="K23" i="8"/>
  <c r="B22" i="8"/>
  <c r="D22" i="8"/>
  <c r="I22" i="8"/>
  <c r="K22" i="11" l="1"/>
  <c r="B21" i="11"/>
  <c r="J21" i="11"/>
  <c r="F21" i="11"/>
  <c r="C21" i="11"/>
  <c r="A21" i="11" s="1"/>
  <c r="E21" i="11"/>
  <c r="G21" i="11"/>
  <c r="D21" i="11"/>
  <c r="D22" i="9"/>
  <c r="C22" i="9"/>
  <c r="A22" i="9" s="1"/>
  <c r="G22" i="9"/>
  <c r="E22" i="9"/>
  <c r="F22" i="9"/>
  <c r="I22" i="9"/>
  <c r="B22" i="9"/>
  <c r="K23" i="9"/>
  <c r="E23" i="10"/>
  <c r="D23" i="10"/>
  <c r="K23" i="10"/>
  <c r="G23" i="10"/>
  <c r="C23" i="10"/>
  <c r="A23" i="10" s="1"/>
  <c r="M24" i="10"/>
  <c r="F23" i="10"/>
  <c r="B23" i="10"/>
  <c r="B23" i="8"/>
  <c r="G23" i="8"/>
  <c r="K24" i="8"/>
  <c r="I23" i="8"/>
  <c r="F23" i="8"/>
  <c r="C23" i="8"/>
  <c r="A23" i="8" s="1"/>
  <c r="D23" i="8"/>
  <c r="E23" i="8"/>
  <c r="J22" i="11" l="1"/>
  <c r="B22" i="11"/>
  <c r="F22" i="11"/>
  <c r="E22" i="11"/>
  <c r="C22" i="11"/>
  <c r="A22" i="11" s="1"/>
  <c r="D22" i="11"/>
  <c r="K23" i="11"/>
  <c r="G22" i="11"/>
  <c r="D23" i="9"/>
  <c r="K24" i="9"/>
  <c r="G23" i="9"/>
  <c r="B23" i="9"/>
  <c r="E23" i="9"/>
  <c r="C23" i="9"/>
  <c r="A23" i="9" s="1"/>
  <c r="F23" i="9"/>
  <c r="I23" i="9"/>
  <c r="E24" i="10"/>
  <c r="C24" i="10"/>
  <c r="A24" i="10" s="1"/>
  <c r="B24" i="10"/>
  <c r="G24" i="10"/>
  <c r="F24" i="10"/>
  <c r="M25" i="10"/>
  <c r="K24" i="10"/>
  <c r="D24" i="10"/>
  <c r="I24" i="8"/>
  <c r="G24" i="8"/>
  <c r="F24" i="8"/>
  <c r="B24" i="8"/>
  <c r="C24" i="8"/>
  <c r="A24" i="8" s="1"/>
  <c r="E24" i="8"/>
  <c r="D24" i="8"/>
  <c r="K25" i="8"/>
  <c r="C23" i="11" l="1"/>
  <c r="A23" i="11" s="1"/>
  <c r="J23" i="11"/>
  <c r="G23" i="11"/>
  <c r="E23" i="11"/>
  <c r="F23" i="11"/>
  <c r="B23" i="11"/>
  <c r="K24" i="11"/>
  <c r="D23" i="11"/>
  <c r="E24" i="9"/>
  <c r="D24" i="9"/>
  <c r="I24" i="9"/>
  <c r="C24" i="9"/>
  <c r="A24" i="9" s="1"/>
  <c r="G24" i="9"/>
  <c r="K25" i="9"/>
  <c r="F24" i="9"/>
  <c r="B24" i="9"/>
  <c r="F25" i="10"/>
  <c r="C25" i="10"/>
  <c r="A25" i="10" s="1"/>
  <c r="B25" i="10"/>
  <c r="E25" i="10"/>
  <c r="D25" i="10"/>
  <c r="G25" i="10"/>
  <c r="K25" i="10"/>
  <c r="M26" i="10"/>
  <c r="K26" i="8"/>
  <c r="E25" i="8"/>
  <c r="I25" i="8"/>
  <c r="B25" i="8"/>
  <c r="C25" i="8"/>
  <c r="A25" i="8" s="1"/>
  <c r="F25" i="8"/>
  <c r="G25" i="8"/>
  <c r="D25" i="8"/>
  <c r="D24" i="11" l="1"/>
  <c r="E24" i="11"/>
  <c r="F24" i="11"/>
  <c r="G24" i="11"/>
  <c r="K25" i="11"/>
  <c r="C24" i="11"/>
  <c r="A24" i="11" s="1"/>
  <c r="B24" i="11"/>
  <c r="J24" i="11"/>
  <c r="D25" i="9"/>
  <c r="F25" i="9"/>
  <c r="I25" i="9"/>
  <c r="G25" i="9"/>
  <c r="B25" i="9"/>
  <c r="K26" i="9"/>
  <c r="E25" i="9"/>
  <c r="C25" i="9"/>
  <c r="A25" i="9" s="1"/>
  <c r="M27" i="10"/>
  <c r="F26" i="10"/>
  <c r="D26" i="10"/>
  <c r="G26" i="10"/>
  <c r="B26" i="10"/>
  <c r="C26" i="10"/>
  <c r="A26" i="10" s="1"/>
  <c r="K26" i="10"/>
  <c r="E26" i="10"/>
  <c r="E26" i="8"/>
  <c r="B26" i="8"/>
  <c r="I26" i="8"/>
  <c r="F26" i="8"/>
  <c r="C26" i="8"/>
  <c r="A26" i="8" s="1"/>
  <c r="G26" i="8"/>
  <c r="K27" i="8"/>
  <c r="D26" i="8"/>
  <c r="C25" i="11" l="1"/>
  <c r="A25" i="11" s="1"/>
  <c r="B25" i="11"/>
  <c r="D25" i="11"/>
  <c r="E25" i="11"/>
  <c r="J25" i="11"/>
  <c r="G25" i="11"/>
  <c r="K26" i="11"/>
  <c r="F25" i="11"/>
  <c r="K27" i="9"/>
  <c r="E26" i="9"/>
  <c r="D26" i="9"/>
  <c r="F26" i="9"/>
  <c r="G26" i="9"/>
  <c r="B26" i="9"/>
  <c r="I26" i="9"/>
  <c r="C26" i="9"/>
  <c r="A26" i="9" s="1"/>
  <c r="D27" i="10"/>
  <c r="F27" i="10"/>
  <c r="E27" i="10"/>
  <c r="M28" i="10"/>
  <c r="G27" i="10"/>
  <c r="B27" i="10"/>
  <c r="K27" i="10"/>
  <c r="C27" i="10"/>
  <c r="A27" i="10" s="1"/>
  <c r="I27" i="8"/>
  <c r="G27" i="8"/>
  <c r="K28" i="8"/>
  <c r="E27" i="8"/>
  <c r="B27" i="8"/>
  <c r="D27" i="8"/>
  <c r="C27" i="8"/>
  <c r="A27" i="8" s="1"/>
  <c r="F27" i="8"/>
  <c r="K27" i="11" l="1"/>
  <c r="C26" i="11"/>
  <c r="A26" i="11" s="1"/>
  <c r="F26" i="11"/>
  <c r="E26" i="11"/>
  <c r="G26" i="11"/>
  <c r="J26" i="11"/>
  <c r="B26" i="11"/>
  <c r="D26" i="11"/>
  <c r="F27" i="9"/>
  <c r="E27" i="9"/>
  <c r="D27" i="9"/>
  <c r="K28" i="9"/>
  <c r="I27" i="9"/>
  <c r="B27" i="9"/>
  <c r="C27" i="9"/>
  <c r="A27" i="9" s="1"/>
  <c r="G27" i="9"/>
  <c r="G28" i="10"/>
  <c r="D28" i="10"/>
  <c r="K28" i="10"/>
  <c r="E28" i="10"/>
  <c r="F28" i="10"/>
  <c r="B28" i="10"/>
  <c r="C28" i="10"/>
  <c r="A28" i="10" s="1"/>
  <c r="M29" i="10"/>
  <c r="E28" i="8"/>
  <c r="D28" i="8"/>
  <c r="I28" i="8"/>
  <c r="C28" i="8"/>
  <c r="A28" i="8" s="1"/>
  <c r="K29" i="8"/>
  <c r="G28" i="8"/>
  <c r="F28" i="8"/>
  <c r="B28" i="8"/>
  <c r="D27" i="11" l="1"/>
  <c r="K28" i="11"/>
  <c r="E27" i="11"/>
  <c r="C27" i="11"/>
  <c r="A27" i="11" s="1"/>
  <c r="J27" i="11"/>
  <c r="F27" i="11"/>
  <c r="B27" i="11"/>
  <c r="G27" i="11"/>
  <c r="D28" i="9"/>
  <c r="E28" i="9"/>
  <c r="B28" i="9"/>
  <c r="F28" i="9"/>
  <c r="G28" i="9"/>
  <c r="C28" i="9"/>
  <c r="A28" i="9" s="1"/>
  <c r="I28" i="9"/>
  <c r="K29" i="9"/>
  <c r="M30" i="10"/>
  <c r="B29" i="10"/>
  <c r="G29" i="10"/>
  <c r="F29" i="10"/>
  <c r="E29" i="10"/>
  <c r="K29" i="10"/>
  <c r="D29" i="10"/>
  <c r="C29" i="10"/>
  <c r="A29" i="10" s="1"/>
  <c r="I29" i="8"/>
  <c r="B29" i="8"/>
  <c r="K30" i="8"/>
  <c r="C29" i="8"/>
  <c r="A29" i="8" s="1"/>
  <c r="E29" i="8"/>
  <c r="G29" i="8"/>
  <c r="F29" i="8"/>
  <c r="D29" i="8"/>
  <c r="B28" i="11" l="1"/>
  <c r="G28" i="11"/>
  <c r="F28" i="11"/>
  <c r="E28" i="11"/>
  <c r="K29" i="11"/>
  <c r="D28" i="11"/>
  <c r="C28" i="11"/>
  <c r="A28" i="11" s="1"/>
  <c r="J28" i="11"/>
  <c r="B29" i="9"/>
  <c r="I29" i="9"/>
  <c r="K30" i="9"/>
  <c r="F29" i="9"/>
  <c r="G29" i="9"/>
  <c r="C29" i="9"/>
  <c r="A29" i="9" s="1"/>
  <c r="E29" i="9"/>
  <c r="D29" i="9"/>
  <c r="B30" i="10"/>
  <c r="D30" i="10"/>
  <c r="F30" i="10"/>
  <c r="E30" i="10"/>
  <c r="K30" i="10"/>
  <c r="C30" i="10"/>
  <c r="A30" i="10" s="1"/>
  <c r="M31" i="10"/>
  <c r="G30" i="10"/>
  <c r="G30" i="8"/>
  <c r="I30" i="8"/>
  <c r="K31" i="8"/>
  <c r="B30" i="8"/>
  <c r="F30" i="8"/>
  <c r="E30" i="8"/>
  <c r="D30" i="8"/>
  <c r="C30" i="8"/>
  <c r="A30" i="8" s="1"/>
  <c r="E29" i="11" l="1"/>
  <c r="J29" i="11"/>
  <c r="G29" i="11"/>
  <c r="F29" i="11"/>
  <c r="D29" i="11"/>
  <c r="C29" i="11"/>
  <c r="A29" i="11" s="1"/>
  <c r="K30" i="11"/>
  <c r="B29" i="11"/>
  <c r="E30" i="9"/>
  <c r="C30" i="9"/>
  <c r="A30" i="9" s="1"/>
  <c r="I30" i="9"/>
  <c r="G30" i="9"/>
  <c r="D30" i="9"/>
  <c r="B30" i="9"/>
  <c r="F30" i="9"/>
  <c r="K31" i="9"/>
  <c r="D31" i="10"/>
  <c r="C31" i="10"/>
  <c r="A31" i="10" s="1"/>
  <c r="B31" i="10"/>
  <c r="M32" i="10"/>
  <c r="E31" i="10"/>
  <c r="K31" i="10"/>
  <c r="G31" i="10"/>
  <c r="F31" i="10"/>
  <c r="K32" i="8"/>
  <c r="D31" i="8"/>
  <c r="G31" i="8"/>
  <c r="C31" i="8"/>
  <c r="A31" i="8" s="1"/>
  <c r="B31" i="8"/>
  <c r="E31" i="8"/>
  <c r="F31" i="8"/>
  <c r="I31" i="8"/>
  <c r="G30" i="11" l="1"/>
  <c r="D30" i="11"/>
  <c r="E30" i="11"/>
  <c r="F30" i="11"/>
  <c r="C30" i="11"/>
  <c r="A30" i="11" s="1"/>
  <c r="K31" i="11"/>
  <c r="J30" i="11"/>
  <c r="B30" i="11"/>
  <c r="G31" i="9"/>
  <c r="D31" i="9"/>
  <c r="C31" i="9"/>
  <c r="A31" i="9" s="1"/>
  <c r="F31" i="9"/>
  <c r="K32" i="9"/>
  <c r="B31" i="9"/>
  <c r="E31" i="9"/>
  <c r="I31" i="9"/>
  <c r="D32" i="10"/>
  <c r="C32" i="10"/>
  <c r="A32" i="10" s="1"/>
  <c r="B32" i="10"/>
  <c r="M33" i="10"/>
  <c r="E32" i="10"/>
  <c r="F32" i="10"/>
  <c r="G32" i="10"/>
  <c r="K32" i="10"/>
  <c r="G32" i="8"/>
  <c r="D32" i="8"/>
  <c r="B32" i="8"/>
  <c r="E32" i="8"/>
  <c r="I32" i="8"/>
  <c r="C32" i="8"/>
  <c r="A32" i="8" s="1"/>
  <c r="F32" i="8"/>
  <c r="K33" i="8"/>
  <c r="K32" i="11" l="1"/>
  <c r="J31" i="11"/>
  <c r="E31" i="11"/>
  <c r="C31" i="11"/>
  <c r="A31" i="11" s="1"/>
  <c r="F31" i="11"/>
  <c r="D31" i="11"/>
  <c r="B31" i="11"/>
  <c r="G31" i="11"/>
  <c r="E32" i="9"/>
  <c r="I32" i="9"/>
  <c r="B32" i="9"/>
  <c r="D32" i="9"/>
  <c r="K33" i="9"/>
  <c r="F32" i="9"/>
  <c r="G32" i="9"/>
  <c r="C32" i="9"/>
  <c r="A32" i="9" s="1"/>
  <c r="D33" i="10"/>
  <c r="G33" i="10"/>
  <c r="M34" i="10"/>
  <c r="F33" i="10"/>
  <c r="C33" i="10"/>
  <c r="A33" i="10" s="1"/>
  <c r="E33" i="10"/>
  <c r="K33" i="10"/>
  <c r="B33" i="10"/>
  <c r="C33" i="8"/>
  <c r="A33" i="8" s="1"/>
  <c r="B33" i="8"/>
  <c r="F33" i="8"/>
  <c r="D33" i="8"/>
  <c r="E33" i="8"/>
  <c r="I33" i="8"/>
  <c r="G33" i="8"/>
  <c r="K34" i="8"/>
  <c r="C32" i="11" l="1"/>
  <c r="A32" i="11" s="1"/>
  <c r="F32" i="11"/>
  <c r="K33" i="11"/>
  <c r="D32" i="11"/>
  <c r="E32" i="11"/>
  <c r="J32" i="11"/>
  <c r="B32" i="11"/>
  <c r="G32" i="11"/>
  <c r="D33" i="9"/>
  <c r="B33" i="9"/>
  <c r="E33" i="9"/>
  <c r="C33" i="9"/>
  <c r="A33" i="9" s="1"/>
  <c r="K34" i="9"/>
  <c r="I33" i="9"/>
  <c r="F33" i="9"/>
  <c r="G33" i="9"/>
  <c r="C34" i="10"/>
  <c r="A34" i="10" s="1"/>
  <c r="B34" i="10"/>
  <c r="K34" i="10"/>
  <c r="D34" i="10"/>
  <c r="M35" i="10"/>
  <c r="F34" i="10"/>
  <c r="E34" i="10"/>
  <c r="G34" i="10"/>
  <c r="C34" i="8"/>
  <c r="A34" i="8" s="1"/>
  <c r="B34" i="8"/>
  <c r="G34" i="8"/>
  <c r="F34" i="8"/>
  <c r="D34" i="8"/>
  <c r="I34" i="8"/>
  <c r="K35" i="8"/>
  <c r="E34" i="8"/>
  <c r="K34" i="11" l="1"/>
  <c r="C33" i="11"/>
  <c r="A33" i="11" s="1"/>
  <c r="E33" i="11"/>
  <c r="D33" i="11"/>
  <c r="J33" i="11"/>
  <c r="F33" i="11"/>
  <c r="B33" i="11"/>
  <c r="G33" i="11"/>
  <c r="I34" i="9"/>
  <c r="B34" i="9"/>
  <c r="C34" i="9"/>
  <c r="A34" i="9" s="1"/>
  <c r="K35" i="9"/>
  <c r="E34" i="9"/>
  <c r="D34" i="9"/>
  <c r="F34" i="9"/>
  <c r="G34" i="9"/>
  <c r="B35" i="10"/>
  <c r="F35" i="10"/>
  <c r="G35" i="10"/>
  <c r="K35" i="10"/>
  <c r="M36" i="10"/>
  <c r="D35" i="10"/>
  <c r="C35" i="10"/>
  <c r="A35" i="10" s="1"/>
  <c r="E35" i="10"/>
  <c r="I35" i="8"/>
  <c r="F35" i="8"/>
  <c r="G35" i="8"/>
  <c r="B35" i="8"/>
  <c r="C35" i="8"/>
  <c r="A35" i="8" s="1"/>
  <c r="K36" i="8"/>
  <c r="E35" i="8"/>
  <c r="D35" i="8"/>
  <c r="E34" i="11" l="1"/>
  <c r="G34" i="11"/>
  <c r="B34" i="11"/>
  <c r="J34" i="11"/>
  <c r="D34" i="11"/>
  <c r="K35" i="11"/>
  <c r="F34" i="11"/>
  <c r="C34" i="11"/>
  <c r="A34" i="11" s="1"/>
  <c r="B35" i="9"/>
  <c r="C35" i="9"/>
  <c r="A35" i="9" s="1"/>
  <c r="I35" i="9"/>
  <c r="F35" i="9"/>
  <c r="E35" i="9"/>
  <c r="G35" i="9"/>
  <c r="K36" i="9"/>
  <c r="D35" i="9"/>
  <c r="F36" i="10"/>
  <c r="M37" i="10"/>
  <c r="C36" i="10"/>
  <c r="A36" i="10" s="1"/>
  <c r="D36" i="10"/>
  <c r="B36" i="10"/>
  <c r="K36" i="10"/>
  <c r="E36" i="10"/>
  <c r="G36" i="10"/>
  <c r="E36" i="8"/>
  <c r="I36" i="8"/>
  <c r="C36" i="8"/>
  <c r="A36" i="8" s="1"/>
  <c r="G36" i="8"/>
  <c r="D36" i="8"/>
  <c r="K37" i="8"/>
  <c r="B36" i="8"/>
  <c r="F36" i="8"/>
  <c r="C35" i="11" l="1"/>
  <c r="A35" i="11" s="1"/>
  <c r="F35" i="11"/>
  <c r="K36" i="11"/>
  <c r="E35" i="11"/>
  <c r="D35" i="11"/>
  <c r="G35" i="11"/>
  <c r="J35" i="11"/>
  <c r="B35" i="11"/>
  <c r="C36" i="9"/>
  <c r="A36" i="9" s="1"/>
  <c r="F36" i="9"/>
  <c r="B36" i="9"/>
  <c r="D36" i="9"/>
  <c r="G36" i="9"/>
  <c r="E36" i="9"/>
  <c r="I36" i="9"/>
  <c r="K37" i="9"/>
  <c r="M38" i="10"/>
  <c r="K37" i="10"/>
  <c r="D37" i="10"/>
  <c r="B37" i="10"/>
  <c r="G37" i="10"/>
  <c r="C37" i="10"/>
  <c r="A37" i="10" s="1"/>
  <c r="F37" i="10"/>
  <c r="E37" i="10"/>
  <c r="F37" i="8"/>
  <c r="I37" i="8"/>
  <c r="E37" i="8"/>
  <c r="C37" i="8"/>
  <c r="A37" i="8" s="1"/>
  <c r="D37" i="8"/>
  <c r="K38" i="8"/>
  <c r="G37" i="8"/>
  <c r="B37" i="8"/>
  <c r="K37" i="11" l="1"/>
  <c r="B36" i="11"/>
  <c r="G36" i="11"/>
  <c r="E36" i="11"/>
  <c r="C36" i="11"/>
  <c r="A36" i="11" s="1"/>
  <c r="F36" i="11"/>
  <c r="D36" i="11"/>
  <c r="J36" i="11"/>
  <c r="C37" i="9"/>
  <c r="A37" i="9" s="1"/>
  <c r="K38" i="9"/>
  <c r="F37" i="9"/>
  <c r="E37" i="9"/>
  <c r="D37" i="9"/>
  <c r="I37" i="9"/>
  <c r="G37" i="9"/>
  <c r="B37" i="9"/>
  <c r="K38" i="10"/>
  <c r="B38" i="10"/>
  <c r="M39" i="10"/>
  <c r="C38" i="10"/>
  <c r="A38" i="10" s="1"/>
  <c r="F38" i="10"/>
  <c r="E38" i="10"/>
  <c r="G38" i="10"/>
  <c r="D38" i="10"/>
  <c r="F38" i="8"/>
  <c r="E38" i="8"/>
  <c r="G38" i="8"/>
  <c r="B38" i="8"/>
  <c r="C38" i="8"/>
  <c r="A38" i="8" s="1"/>
  <c r="I38" i="8"/>
  <c r="D38" i="8"/>
  <c r="K39" i="8"/>
  <c r="J37" i="11" l="1"/>
  <c r="G37" i="11"/>
  <c r="C37" i="11"/>
  <c r="A37" i="11" s="1"/>
  <c r="D37" i="11"/>
  <c r="F37" i="11"/>
  <c r="B37" i="11"/>
  <c r="K38" i="11"/>
  <c r="E37" i="11"/>
  <c r="D38" i="9"/>
  <c r="E38" i="9"/>
  <c r="I38" i="9"/>
  <c r="K39" i="9"/>
  <c r="F38" i="9"/>
  <c r="G38" i="9"/>
  <c r="B38" i="9"/>
  <c r="C38" i="9"/>
  <c r="A38" i="9" s="1"/>
  <c r="E39" i="10"/>
  <c r="F39" i="10"/>
  <c r="G39" i="10"/>
  <c r="D39" i="10"/>
  <c r="C39" i="10"/>
  <c r="A39" i="10" s="1"/>
  <c r="M40" i="10"/>
  <c r="B39" i="10"/>
  <c r="K39" i="10"/>
  <c r="F39" i="8"/>
  <c r="B39" i="8"/>
  <c r="K40" i="8"/>
  <c r="C39" i="8"/>
  <c r="A39" i="8" s="1"/>
  <c r="I39" i="8"/>
  <c r="D39" i="8"/>
  <c r="E39" i="8"/>
  <c r="G39" i="8"/>
  <c r="E38" i="11" l="1"/>
  <c r="D38" i="11"/>
  <c r="K39" i="11"/>
  <c r="C38" i="11"/>
  <c r="A38" i="11" s="1"/>
  <c r="J38" i="11"/>
  <c r="B38" i="11"/>
  <c r="F38" i="11"/>
  <c r="G38" i="11"/>
  <c r="B39" i="9"/>
  <c r="I39" i="9"/>
  <c r="F39" i="9"/>
  <c r="D39" i="9"/>
  <c r="G39" i="9"/>
  <c r="K40" i="9"/>
  <c r="C39" i="9"/>
  <c r="A39" i="9" s="1"/>
  <c r="E39" i="9"/>
  <c r="B40" i="10"/>
  <c r="K40" i="10"/>
  <c r="D40" i="10"/>
  <c r="G40" i="10"/>
  <c r="F40" i="10"/>
  <c r="C40" i="10"/>
  <c r="A40" i="10" s="1"/>
  <c r="M41" i="10"/>
  <c r="E40" i="10"/>
  <c r="B40" i="8"/>
  <c r="I40" i="8"/>
  <c r="K41" i="8"/>
  <c r="F40" i="8"/>
  <c r="G40" i="8"/>
  <c r="D40" i="8"/>
  <c r="C40" i="8"/>
  <c r="A40" i="8" s="1"/>
  <c r="E40" i="8"/>
  <c r="K40" i="11" l="1"/>
  <c r="F39" i="11"/>
  <c r="B39" i="11"/>
  <c r="G39" i="11"/>
  <c r="J39" i="11"/>
  <c r="C39" i="11"/>
  <c r="A39" i="11" s="1"/>
  <c r="D39" i="11"/>
  <c r="E39" i="11"/>
  <c r="G40" i="9"/>
  <c r="K41" i="9"/>
  <c r="F40" i="9"/>
  <c r="E40" i="9"/>
  <c r="D40" i="9"/>
  <c r="I40" i="9"/>
  <c r="B40" i="9"/>
  <c r="C40" i="9"/>
  <c r="A40" i="9" s="1"/>
  <c r="M42" i="10"/>
  <c r="F41" i="10"/>
  <c r="B41" i="10"/>
  <c r="D41" i="10"/>
  <c r="K41" i="10"/>
  <c r="E41" i="10"/>
  <c r="G41" i="10"/>
  <c r="C41" i="10"/>
  <c r="A41" i="10" s="1"/>
  <c r="F41" i="8"/>
  <c r="B41" i="8"/>
  <c r="E41" i="8"/>
  <c r="D41" i="8"/>
  <c r="K42" i="8"/>
  <c r="C41" i="8"/>
  <c r="A41" i="8" s="1"/>
  <c r="I41" i="8"/>
  <c r="G41" i="8"/>
  <c r="B40" i="11" l="1"/>
  <c r="K41" i="11"/>
  <c r="F40" i="11"/>
  <c r="E40" i="11"/>
  <c r="J40" i="11"/>
  <c r="D40" i="11"/>
  <c r="G40" i="11"/>
  <c r="C40" i="11"/>
  <c r="A40" i="11" s="1"/>
  <c r="B41" i="9"/>
  <c r="I41" i="9"/>
  <c r="C41" i="9"/>
  <c r="A41" i="9" s="1"/>
  <c r="G41" i="9"/>
  <c r="E41" i="9"/>
  <c r="D41" i="9"/>
  <c r="F41" i="9"/>
  <c r="K42" i="9"/>
  <c r="E42" i="10"/>
  <c r="F42" i="10"/>
  <c r="D42" i="10"/>
  <c r="G42" i="10"/>
  <c r="B42" i="10"/>
  <c r="C42" i="10"/>
  <c r="A42" i="10" s="1"/>
  <c r="K42" i="10"/>
  <c r="M43" i="10"/>
  <c r="F42" i="8"/>
  <c r="I42" i="8"/>
  <c r="B42" i="8"/>
  <c r="D42" i="8"/>
  <c r="K43" i="8"/>
  <c r="C42" i="8"/>
  <c r="A42" i="8" s="1"/>
  <c r="E42" i="8"/>
  <c r="G42" i="8"/>
  <c r="J41" i="11" l="1"/>
  <c r="B41" i="11"/>
  <c r="D41" i="11"/>
  <c r="K42" i="11"/>
  <c r="E41" i="11"/>
  <c r="F41" i="11"/>
  <c r="C41" i="11"/>
  <c r="A41" i="11" s="1"/>
  <c r="G41" i="11"/>
  <c r="C42" i="9"/>
  <c r="A42" i="9" s="1"/>
  <c r="G42" i="9"/>
  <c r="K43" i="9"/>
  <c r="E42" i="9"/>
  <c r="I42" i="9"/>
  <c r="F42" i="9"/>
  <c r="B42" i="9"/>
  <c r="D42" i="9"/>
  <c r="D43" i="10"/>
  <c r="K43" i="10"/>
  <c r="E43" i="10"/>
  <c r="F43" i="10"/>
  <c r="G43" i="10"/>
  <c r="C43" i="10"/>
  <c r="A43" i="10" s="1"/>
  <c r="M44" i="10"/>
  <c r="B43" i="10"/>
  <c r="I43" i="8"/>
  <c r="D44" i="8" s="1"/>
  <c r="D43" i="8"/>
  <c r="C43" i="8"/>
  <c r="A43" i="8" s="1"/>
  <c r="E43" i="8"/>
  <c r="F43" i="8"/>
  <c r="B43" i="8"/>
  <c r="G43" i="8"/>
  <c r="E42" i="11" l="1"/>
  <c r="B42" i="11"/>
  <c r="F42" i="11"/>
  <c r="C42" i="11"/>
  <c r="A42" i="11" s="1"/>
  <c r="K43" i="11"/>
  <c r="J42" i="11"/>
  <c r="D42" i="11"/>
  <c r="G42" i="11"/>
  <c r="F43" i="9"/>
  <c r="B43" i="9"/>
  <c r="G43" i="9"/>
  <c r="C43" i="9"/>
  <c r="A43" i="9" s="1"/>
  <c r="E43" i="9"/>
  <c r="D43" i="9"/>
  <c r="I43" i="9"/>
  <c r="D44" i="9" s="1"/>
  <c r="F44" i="10"/>
  <c r="C44" i="10"/>
  <c r="A44" i="10" s="1"/>
  <c r="D44" i="10"/>
  <c r="K44" i="10"/>
  <c r="D45" i="10" s="1"/>
  <c r="B44" i="10"/>
  <c r="G44" i="10"/>
  <c r="E44" i="10"/>
  <c r="J43" i="11" l="1"/>
  <c r="D44" i="11" s="1"/>
  <c r="B43" i="11"/>
  <c r="F43" i="11"/>
  <c r="G43" i="11"/>
  <c r="C43" i="11"/>
  <c r="A43" i="11" s="1"/>
  <c r="D43" i="11"/>
  <c r="E43" i="11"/>
</calcChain>
</file>

<file path=xl/sharedStrings.xml><?xml version="1.0" encoding="utf-8"?>
<sst xmlns="http://schemas.openxmlformats.org/spreadsheetml/2006/main" count="2361" uniqueCount="602">
  <si>
    <t>TT</t>
  </si>
  <si>
    <t>Họ và tên</t>
  </si>
  <si>
    <t>Ngày
 sinh</t>
  </si>
  <si>
    <t>Văn bằng chuyên môn để tham gia tuyển dụng</t>
  </si>
  <si>
    <t>Đơn vị 
hiện công tác</t>
  </si>
  <si>
    <t>Mã số 
đăng ký 
dự tuyển</t>
  </si>
  <si>
    <t>Chức danh</t>
  </si>
  <si>
    <t>Diễn biến quá trình công tác</t>
  </si>
  <si>
    <t>Tham gia 
BHXH</t>
  </si>
  <si>
    <t>Trình độ
 Chuyên môn</t>
  </si>
  <si>
    <t xml:space="preserve">Khác </t>
  </si>
  <si>
    <t>Thời gian 
bắt đầu</t>
  </si>
  <si>
    <t>Thời gian 
kết thúc</t>
  </si>
  <si>
    <t>Đơn vị hợp đồng</t>
  </si>
  <si>
    <t>Số 
tháng</t>
  </si>
  <si>
    <t>Số 
ngày</t>
  </si>
  <si>
    <t>Tổng
thời gian</t>
  </si>
  <si>
    <t>Tổng thời gian công tác</t>
  </si>
  <si>
    <t>Thời gian 
không tính 
kinh nghiệm 
công tác</t>
  </si>
  <si>
    <t>Tổng thời gian 
tính kinh nghiệm công tác</t>
  </si>
  <si>
    <t>Tin học</t>
  </si>
  <si>
    <t xml:space="preserve">Thời điểm công nhận
 tốt nghiệp
</t>
  </si>
  <si>
    <t>Ghi chú</t>
  </si>
  <si>
    <t>Thời gian theo người dự tuyển kê khai</t>
  </si>
  <si>
    <t>B</t>
  </si>
  <si>
    <t>TH&amp;THCS Trường Thủy</t>
  </si>
  <si>
    <t>TH Phú Thủy</t>
  </si>
  <si>
    <t>TH Hưng Thủy</t>
  </si>
  <si>
    <t>TH Thanh Thủy</t>
  </si>
  <si>
    <t>Con TB</t>
  </si>
  <si>
    <t>TH Cam Thủy</t>
  </si>
  <si>
    <t>TH Sơn Thủy</t>
  </si>
  <si>
    <t>THCS Lộc Thủy</t>
  </si>
  <si>
    <t>Đủ 
điều kiện</t>
  </si>
  <si>
    <t xml:space="preserve">
Kết quả 
kiểm tra,
 rà soát
 hồ sơ</t>
  </si>
  <si>
    <t>I</t>
  </si>
  <si>
    <t>ĐỐI TƯỢNG CỬ TUYỂN</t>
  </si>
  <si>
    <t>Chổ ở hiện nay</t>
  </si>
  <si>
    <t>TT Kiến Giang - LT</t>
  </si>
  <si>
    <t>II</t>
  </si>
  <si>
    <t>THCS Hưng Thủy</t>
  </si>
  <si>
    <t>Mỹ Thủy - LT</t>
  </si>
  <si>
    <t>NVSP</t>
  </si>
  <si>
    <t>Con BB</t>
  </si>
  <si>
    <t>An Thủy - LT</t>
  </si>
  <si>
    <t>Sơn Thủy - LT</t>
  </si>
  <si>
    <t>Lộc Thủy - LT</t>
  </si>
  <si>
    <t>Chưa niêm phong bảng điểm</t>
  </si>
  <si>
    <t>Liên Thủy - LT</t>
  </si>
  <si>
    <t>TH số 2 Tân Thủy</t>
  </si>
  <si>
    <t>CĐGD Thể chất</t>
  </si>
  <si>
    <t>03TH</t>
  </si>
  <si>
    <t>CĐSP Mỹ Thuật</t>
  </si>
  <si>
    <t>04TH</t>
  </si>
  <si>
    <t>THCS Ngư Thủy Trung</t>
  </si>
  <si>
    <t>TH Lệ Ninh</t>
  </si>
  <si>
    <t>THCS Hồng Thủy</t>
  </si>
  <si>
    <t>Xuân Thủy - LT</t>
  </si>
  <si>
    <t>08CS</t>
  </si>
  <si>
    <t>THCS Phú Thủy</t>
  </si>
  <si>
    <t>09CS</t>
  </si>
  <si>
    <t>THCS Liên Thủy</t>
  </si>
  <si>
    <t xml:space="preserve">05 ngày </t>
  </si>
  <si>
    <t>TH&amp;THCS số 1 Kim Thủy</t>
  </si>
  <si>
    <t>TỔ THƯ KÝ</t>
  </si>
  <si>
    <t>Văn bằng, Chứng chỉ khác</t>
  </si>
  <si>
    <t xml:space="preserve">2 tháng 15 ngày </t>
  </si>
  <si>
    <t>Đủ điều kiện</t>
  </si>
  <si>
    <t>ĐỐI TƯỢNG ĐẢM BẢO THỜI GIAN CÔNG TÁC THEO QUY ĐỊNH</t>
  </si>
  <si>
    <t>ĐHSP Văn - Sử</t>
  </si>
  <si>
    <t>GV dạy Văn - Sử</t>
  </si>
  <si>
    <t>THCS Mai Thủy</t>
  </si>
  <si>
    <t>THCS Tân Ninh</t>
  </si>
  <si>
    <t>THCS Vạn Ninh</t>
  </si>
  <si>
    <t>Có Giấy XN của PGD</t>
  </si>
  <si>
    <t>ĐHGD Thể chất</t>
  </si>
  <si>
    <t xml:space="preserve">Đối tượng ưu tiên </t>
  </si>
  <si>
    <t>GV Tiểu học dạy Thể dục</t>
  </si>
  <si>
    <t>TH số 1 An Thủy</t>
  </si>
  <si>
    <t>TH Số 1 Liên Thủy</t>
  </si>
  <si>
    <t>TH Đại Phong</t>
  </si>
  <si>
    <t>Thanh Thủy - LT</t>
  </si>
  <si>
    <t>TH số 1 Hồng Thủy</t>
  </si>
  <si>
    <t>ĐHSPGD Thể chất - QP</t>
  </si>
  <si>
    <t>TH Xuân Thủy</t>
  </si>
  <si>
    <t>TT Lệ Ninh - LT</t>
  </si>
  <si>
    <t>CĐSP Âm nhạc</t>
  </si>
  <si>
    <t>TH số 2 Phong Thủy</t>
  </si>
  <si>
    <t>06TH</t>
  </si>
  <si>
    <t>GV Tiểu học dạy Âm nhạc</t>
  </si>
  <si>
    <t>GC Tiểu học dạy Mỹ Thuật</t>
  </si>
  <si>
    <t>ĐH Tin học</t>
  </si>
  <si>
    <t>PTDTBT TH&amp;THCS Lâm Thủy</t>
  </si>
  <si>
    <t>10NVTB</t>
  </si>
  <si>
    <t>Nhân viên Thiết bị - Thí nghiệm</t>
  </si>
  <si>
    <t>THCS Bế Văn Đàn - ĐakSong - ĐakNong</t>
  </si>
  <si>
    <t>PTDT nội trú Lệ Thủy</t>
  </si>
  <si>
    <t>Có Giấy XN của PGD ĐakSong</t>
  </si>
  <si>
    <t>CĐSP Công nghệ</t>
  </si>
  <si>
    <t>HĐ từ 01/10/2014</t>
  </si>
  <si>
    <t>ĐHSP Địa lí</t>
  </si>
  <si>
    <t>Anh văn</t>
  </si>
  <si>
    <t>GV dạy Địa lí</t>
  </si>
  <si>
    <t>THCS Kiến Giang</t>
  </si>
  <si>
    <t>TTGD Thường xuyên Lệ Thủy</t>
  </si>
  <si>
    <t>TT GD dạy nghề Lệ Thủy</t>
  </si>
  <si>
    <t>THCS An Thủy</t>
  </si>
  <si>
    <t>THPT Bán công Lệ Thủy</t>
  </si>
  <si>
    <t>THCS Lê Hồng Phong - KomTum</t>
  </si>
  <si>
    <t xml:space="preserve">Không Có Giấy XN của PGD </t>
  </si>
  <si>
    <t>ĐH Tiếng Anh</t>
  </si>
  <si>
    <t>05TH</t>
  </si>
  <si>
    <t>GV Tiểu học dạy Anh văn</t>
  </si>
  <si>
    <t>HĐ chưa công chứng</t>
  </si>
  <si>
    <t>Sen Thủy - LT</t>
  </si>
  <si>
    <t>THCS Sen Thủy</t>
  </si>
  <si>
    <t>THCS Nguyễn Trải - Bù Gia Mập - Bình Phước</t>
  </si>
  <si>
    <t>TH&amp;THCS Trần Phú - Phú Riềng - Bình Phước</t>
  </si>
  <si>
    <t>Có Giấy XN của PGD Bù Gia Mập</t>
  </si>
  <si>
    <t>Có Giấy XN của PGD Phú Riềng</t>
  </si>
  <si>
    <t>ĐH Ngôn ngữ Anh</t>
  </si>
  <si>
    <t>TH Ngư Thủy Bắc</t>
  </si>
  <si>
    <t>10 ngày</t>
  </si>
  <si>
    <t>HĐ trước khi có bằng TN</t>
  </si>
  <si>
    <t>TH Lý Tự Trọng - Tuy Đức - ĐakNông</t>
  </si>
  <si>
    <t>TH Dương Thủy</t>
  </si>
  <si>
    <t>TH Văn Thủy</t>
  </si>
  <si>
    <t>Có Giấy XN của PGD Tuy Đức</t>
  </si>
  <si>
    <t>55 tháng 15 ngày</t>
  </si>
  <si>
    <t>HĐ trước thời điểm có Bằng TN</t>
  </si>
  <si>
    <t>CĐ Tiếng Anh</t>
  </si>
  <si>
    <t>TH Kim Thủy</t>
  </si>
  <si>
    <t>THCS Thái Thủy</t>
  </si>
  <si>
    <t>TH số 2 Liên Thủy</t>
  </si>
  <si>
    <t>TH số 2 An Thủy</t>
  </si>
  <si>
    <t>TH Mỹ Thủy</t>
  </si>
  <si>
    <t>TH số 1 Kiến Giang</t>
  </si>
  <si>
    <t>TH số 2 Sen Thủy</t>
  </si>
  <si>
    <t>Phan Thị Thúy</t>
  </si>
  <si>
    <t>TH Mai Thủy</t>
  </si>
  <si>
    <t>THCS Văn Thủy</t>
  </si>
  <si>
    <t>Trường Thủy - LT</t>
  </si>
  <si>
    <t>02 ngày</t>
  </si>
  <si>
    <t>68 tháng 6 ngày</t>
  </si>
  <si>
    <t>Thái Thủy - LT</t>
  </si>
  <si>
    <t>01 tháng 7 ngày</t>
  </si>
  <si>
    <t>62 tháng 22 ngày</t>
  </si>
  <si>
    <t>Phạm Thị</t>
  </si>
  <si>
    <t>Mai</t>
  </si>
  <si>
    <t>Hoàng Đức</t>
  </si>
  <si>
    <t>Duẩn</t>
  </si>
  <si>
    <t xml:space="preserve">Trần Thị Thùy </t>
  </si>
  <si>
    <t>Linh</t>
  </si>
  <si>
    <t>Lê Quốc</t>
  </si>
  <si>
    <t>Trung</t>
  </si>
  <si>
    <t>Nguyễn Thị Huyền</t>
  </si>
  <si>
    <t>Trang</t>
  </si>
  <si>
    <t>Trần Văn</t>
  </si>
  <si>
    <t>Quân</t>
  </si>
  <si>
    <t>Lê Công</t>
  </si>
  <si>
    <t>Sơn</t>
  </si>
  <si>
    <t xml:space="preserve">Nguyễn Thị </t>
  </si>
  <si>
    <t>Thương</t>
  </si>
  <si>
    <t>Võ Thị Thu</t>
  </si>
  <si>
    <t>Huyền</t>
  </si>
  <si>
    <t>Trần Thị</t>
  </si>
  <si>
    <t>Thắm</t>
  </si>
  <si>
    <t>Hoàng Thị</t>
  </si>
  <si>
    <t>Quý</t>
  </si>
  <si>
    <t>Lê Thị Kim</t>
  </si>
  <si>
    <t>Anh</t>
  </si>
  <si>
    <t>Đặng Thị</t>
  </si>
  <si>
    <t>Hiền</t>
  </si>
  <si>
    <t>Nguyễn Thị</t>
  </si>
  <si>
    <t>Lương</t>
  </si>
  <si>
    <t xml:space="preserve">Phan Thị </t>
  </si>
  <si>
    <t>Nhung</t>
  </si>
  <si>
    <t>Lê Thị</t>
  </si>
  <si>
    <t>Lan</t>
  </si>
  <si>
    <t>Thảo</t>
  </si>
  <si>
    <t>Bùi Thị Mi</t>
  </si>
  <si>
    <t>Sa</t>
  </si>
  <si>
    <t>Trần Thị Thùy</t>
  </si>
  <si>
    <t>Dung</t>
  </si>
  <si>
    <t>Võ Thị</t>
  </si>
  <si>
    <t>Hoàng Thị Hồng</t>
  </si>
  <si>
    <t>Lĩnh</t>
  </si>
  <si>
    <t>Hằng</t>
  </si>
  <si>
    <t>Xuân</t>
  </si>
  <si>
    <t>Nguyễn Thị Thùy</t>
  </si>
  <si>
    <t>Dương</t>
  </si>
  <si>
    <t>Thuận</t>
  </si>
  <si>
    <t>A2</t>
  </si>
  <si>
    <t>B1</t>
  </si>
  <si>
    <t>B2</t>
  </si>
  <si>
    <t>TC</t>
  </si>
  <si>
    <t>CC T. BỊ</t>
  </si>
  <si>
    <t>CC NGHỀ - TB</t>
  </si>
  <si>
    <t>BB</t>
  </si>
  <si>
    <t>THCS Cam Thủy</t>
  </si>
  <si>
    <t>THCS Mỹ Thủy</t>
  </si>
  <si>
    <t>2 tháng 10 ngày</t>
  </si>
  <si>
    <t>49 tháng 2 ngày</t>
  </si>
  <si>
    <t>11 tháng 26 ngày</t>
  </si>
  <si>
    <t>54 tháng 15 ngày</t>
  </si>
  <si>
    <t>Tìm</t>
  </si>
  <si>
    <t>Lâm Thủy - LT</t>
  </si>
  <si>
    <t>ĐHGDMN</t>
  </si>
  <si>
    <t>DTTS</t>
  </si>
  <si>
    <t>MN Lâm Thủy</t>
  </si>
  <si>
    <t>01MNCT</t>
  </si>
  <si>
    <t>Giáo viên mầm non</t>
  </si>
  <si>
    <t>Nguyễn Thị Kim</t>
  </si>
  <si>
    <t>Hoài</t>
  </si>
  <si>
    <t>CĐSPMN</t>
  </si>
  <si>
    <t>MN Hưng Thủy</t>
  </si>
  <si>
    <t>01MN</t>
  </si>
  <si>
    <t>MN Hoa Thủy</t>
  </si>
  <si>
    <t>MN Tân Thủy</t>
  </si>
  <si>
    <t>MN Tân Lập - Kon Tum</t>
  </si>
  <si>
    <t>MN TT Lệ Ninh</t>
  </si>
  <si>
    <t xml:space="preserve">47 tháng 29 ngày </t>
  </si>
  <si>
    <t>Lưu Thị</t>
  </si>
  <si>
    <t xml:space="preserve">Hà </t>
  </si>
  <si>
    <t>Thị trấn - Lệ Ninh</t>
  </si>
  <si>
    <t>MN Công ty Lệ Ninh</t>
  </si>
  <si>
    <t>71 tháng 19 ngày</t>
  </si>
  <si>
    <t>Hợp đồng bằng trung cấp</t>
  </si>
  <si>
    <t xml:space="preserve">55 tháng 29 ngày </t>
  </si>
  <si>
    <t>60 tháng 21 ngày</t>
  </si>
  <si>
    <t>Trừ thời gian HĐ bằng trung cấp</t>
  </si>
  <si>
    <t xml:space="preserve">Trần Thị </t>
  </si>
  <si>
    <t>Hạnh</t>
  </si>
  <si>
    <t>TCGDMN</t>
  </si>
  <si>
    <t>MN Gio Sơn - Gio Linh - QT</t>
  </si>
  <si>
    <t>Có giấy CNTNTT 30/6/2011</t>
  </si>
  <si>
    <t>MN Trung Hải - Gio Linh - QT</t>
  </si>
  <si>
    <t>42 tháng 01 ngày</t>
  </si>
  <si>
    <t>Hòa</t>
  </si>
  <si>
    <t>66 tháng 20 ngày</t>
  </si>
  <si>
    <t>TCSPGDMN</t>
  </si>
  <si>
    <t>71 tháng 20 ngày</t>
  </si>
  <si>
    <t>Lê Thị Bích</t>
  </si>
  <si>
    <t>55 tháng 20 ngày</t>
  </si>
  <si>
    <t>Trần Thị Hồng</t>
  </si>
  <si>
    <t>MN Phong Thủy</t>
  </si>
  <si>
    <t>MN An Thủy</t>
  </si>
  <si>
    <t>Có giấy CNTNTT ngày 16/7/2011</t>
  </si>
  <si>
    <t>55 tháng 25 ngày</t>
  </si>
  <si>
    <t>Bùi Thị Thanh</t>
  </si>
  <si>
    <t>Tú</t>
  </si>
  <si>
    <t>Bắc Nghĩa - Đồng Hới</t>
  </si>
  <si>
    <t>TCSPMN</t>
  </si>
  <si>
    <t>MN Kim Thủy</t>
  </si>
  <si>
    <t>MN Sơn Thủy</t>
  </si>
  <si>
    <t>MN Trường Thủy</t>
  </si>
  <si>
    <t>43 tháng 20 ngày</t>
  </si>
  <si>
    <t>Huế</t>
  </si>
  <si>
    <t>Hoa Thủy - LT</t>
  </si>
  <si>
    <t>49 tháng 26 ngày</t>
  </si>
  <si>
    <t>MN Thái Thủy</t>
  </si>
  <si>
    <t>45 tháng 3 ngày</t>
  </si>
  <si>
    <t>Hồng</t>
  </si>
  <si>
    <t>56 tháng 14 ngày</t>
  </si>
  <si>
    <t>Hoàn</t>
  </si>
  <si>
    <t>Hồng Thủy - LT</t>
  </si>
  <si>
    <t>MN Hồng Thủy</t>
  </si>
  <si>
    <t>53 tháng 23 ngày</t>
  </si>
  <si>
    <t>Thủy</t>
  </si>
  <si>
    <t>Mai Thủy - LT</t>
  </si>
  <si>
    <t>MN Thanh Thủy</t>
  </si>
  <si>
    <t>1 tháng</t>
  </si>
  <si>
    <t>Nghỉ thai sản</t>
  </si>
  <si>
    <t>MN Thảo Nhi - Đà Nẵng</t>
  </si>
  <si>
    <t>Có giấy xác nhận của PGD</t>
  </si>
  <si>
    <t>MN Cam Thủy</t>
  </si>
  <si>
    <t xml:space="preserve">47 tháng 18 ngày </t>
  </si>
  <si>
    <t>Võ Thị Mai</t>
  </si>
  <si>
    <t>Diễm</t>
  </si>
  <si>
    <t>Ngư Thủy Bắc - LT</t>
  </si>
  <si>
    <t>MN Ngư Thủy Bắc</t>
  </si>
  <si>
    <t>MN Ngư Thủy Nam</t>
  </si>
  <si>
    <t>Hợp đồng trước thời gian TN 01 tháng</t>
  </si>
  <si>
    <t>47 tháng 11 ngày</t>
  </si>
  <si>
    <t>Thảnh</t>
  </si>
  <si>
    <t>6 ngày</t>
  </si>
  <si>
    <t>Hợp đồng trước TN 6 ngày</t>
  </si>
  <si>
    <t>59 tháng 8 ngày</t>
  </si>
  <si>
    <t>Nguyễn Thị Thu</t>
  </si>
  <si>
    <t>Hà</t>
  </si>
  <si>
    <t>MN Phú Thủy</t>
  </si>
  <si>
    <t>MN Ngân Thủy</t>
  </si>
  <si>
    <t>52 tháng 29 ngày</t>
  </si>
  <si>
    <t>Đặng Ngọc Thanh</t>
  </si>
  <si>
    <t>Hưng Thủy - LT</t>
  </si>
  <si>
    <t>CĐGDTH</t>
  </si>
  <si>
    <t>02TH</t>
  </si>
  <si>
    <t>Giáo viên TH dạy đại trà</t>
  </si>
  <si>
    <t>3 tháng</t>
  </si>
  <si>
    <t>TH&amp;THCS số 2 Kim Thủy</t>
  </si>
  <si>
    <t>Hợp đồng trước khi TN 3 tháng</t>
  </si>
  <si>
    <t>45 tháng 9 ngày</t>
  </si>
  <si>
    <t>Lê Thị Khánh</t>
  </si>
  <si>
    <t>Ly</t>
  </si>
  <si>
    <t>ĐHGDTH</t>
  </si>
  <si>
    <t>TH&amp;THCS Lâm Thủy</t>
  </si>
  <si>
    <t>PTDTBTTH&amp;THCS Lâm Thủy</t>
  </si>
  <si>
    <t>44 tháng 6 ngày</t>
  </si>
  <si>
    <t>Tạ Thị</t>
  </si>
  <si>
    <t>Kim Thủy - LT</t>
  </si>
  <si>
    <t>TH số 1 Sen Thủy</t>
  </si>
  <si>
    <t>TH số 1 Tân Thủy</t>
  </si>
  <si>
    <t>45 tháng 6 ngày</t>
  </si>
  <si>
    <t>Phan Thị</t>
  </si>
  <si>
    <t>Thanh</t>
  </si>
  <si>
    <t>Tân Thủy - LT</t>
  </si>
  <si>
    <t>TCGDTH</t>
  </si>
  <si>
    <t xml:space="preserve">2 tháng 26 ngày </t>
  </si>
  <si>
    <t>Hợp đồng trước khi có bằng TN 2 tháng 26 ngày</t>
  </si>
  <si>
    <t>Chủ trương của huyện hợp đồng 10/8/2014</t>
  </si>
  <si>
    <t>3 tháng 2 ngày</t>
  </si>
  <si>
    <t>45 tháng 21 ngày</t>
  </si>
  <si>
    <t>Tình</t>
  </si>
  <si>
    <t>46 tháng 24 ngày</t>
  </si>
  <si>
    <t>ĐH Ngữ Văn</t>
  </si>
  <si>
    <t>CCNVSP</t>
  </si>
  <si>
    <t>07 CS</t>
  </si>
  <si>
    <t>Giáo viên dạy Văn</t>
  </si>
  <si>
    <t>5 ngày</t>
  </si>
  <si>
    <t>Chủ trương của huyện hợp đồng 10/8/2016</t>
  </si>
  <si>
    <t>54 tháng 2 ngày</t>
  </si>
  <si>
    <t>Phan Thị Lan</t>
  </si>
  <si>
    <t>Phong Thủy - LT</t>
  </si>
  <si>
    <t>ĐH Văn học</t>
  </si>
  <si>
    <t>THCS Phong Thủy</t>
  </si>
  <si>
    <t>THCS Xuân Thủy</t>
  </si>
  <si>
    <t>51 tháng 16 ngày</t>
  </si>
  <si>
    <t>Dương Thị Hà</t>
  </si>
  <si>
    <t>45 tháng 23 ngày</t>
  </si>
  <si>
    <t>Số báo danh</t>
  </si>
  <si>
    <t>Giới tính</t>
  </si>
  <si>
    <t>Chứng chỉ</t>
  </si>
  <si>
    <t xml:space="preserve">Đối
 tượng 
ưu
 tiên </t>
  </si>
  <si>
    <t>Phòng phỏng vấn số</t>
  </si>
  <si>
    <t>Anh
 văn</t>
  </si>
  <si>
    <t>01</t>
  </si>
  <si>
    <t>02</t>
  </si>
  <si>
    <t>03</t>
  </si>
  <si>
    <t>04</t>
  </si>
  <si>
    <t>01MNG</t>
  </si>
  <si>
    <t>05</t>
  </si>
  <si>
    <t>06</t>
  </si>
  <si>
    <t>07</t>
  </si>
  <si>
    <t>08</t>
  </si>
  <si>
    <t>09</t>
  </si>
  <si>
    <t>10</t>
  </si>
  <si>
    <t>11</t>
  </si>
  <si>
    <t>12</t>
  </si>
  <si>
    <t>13</t>
  </si>
  <si>
    <t>14</t>
  </si>
  <si>
    <t>15</t>
  </si>
  <si>
    <t>16</t>
  </si>
  <si>
    <t>17</t>
  </si>
  <si>
    <t>18</t>
  </si>
  <si>
    <t>19</t>
  </si>
  <si>
    <t>20</t>
  </si>
  <si>
    <t>21</t>
  </si>
  <si>
    <t>22</t>
  </si>
  <si>
    <t>23</t>
  </si>
  <si>
    <t>24</t>
  </si>
  <si>
    <t>02THCT</t>
  </si>
  <si>
    <t>25</t>
  </si>
  <si>
    <t>26</t>
  </si>
  <si>
    <t>27</t>
  </si>
  <si>
    <t>02THG</t>
  </si>
  <si>
    <t>28</t>
  </si>
  <si>
    <t>29</t>
  </si>
  <si>
    <t>30</t>
  </si>
  <si>
    <t>31</t>
  </si>
  <si>
    <t>32</t>
  </si>
  <si>
    <t>33</t>
  </si>
  <si>
    <t>34</t>
  </si>
  <si>
    <t>35</t>
  </si>
  <si>
    <t>36</t>
  </si>
  <si>
    <t>37</t>
  </si>
  <si>
    <t>38</t>
  </si>
  <si>
    <t>39</t>
  </si>
  <si>
    <t>40</t>
  </si>
  <si>
    <t>41</t>
  </si>
  <si>
    <t>42</t>
  </si>
  <si>
    <t>43</t>
  </si>
  <si>
    <t>44</t>
  </si>
  <si>
    <t>45</t>
  </si>
  <si>
    <t>46</t>
  </si>
  <si>
    <t>47</t>
  </si>
  <si>
    <t>48</t>
  </si>
  <si>
    <t>49</t>
  </si>
  <si>
    <t>03CSG</t>
  </si>
  <si>
    <t>04CS</t>
  </si>
  <si>
    <t>10CS</t>
  </si>
  <si>
    <t>11CS</t>
  </si>
  <si>
    <t>12CS</t>
  </si>
  <si>
    <t>05VPSDĐG</t>
  </si>
  <si>
    <t>07TV</t>
  </si>
  <si>
    <t>Phong</t>
  </si>
  <si>
    <t>14QĐ</t>
  </si>
  <si>
    <t>15DN</t>
  </si>
  <si>
    <t>16DN</t>
  </si>
  <si>
    <t>18VPUBND</t>
  </si>
  <si>
    <t>- Tổng cộng: 73 thí sinh nộp hồ sơ dự tuyển. Trong đó: - 68 thí sinh đủ điều kiện tham gia xét tuyển</t>
  </si>
  <si>
    <t xml:space="preserve">                                                                                                                                                                                                      - 05 thí sinh không đủ điều kiện tham gia xét tuyển</t>
  </si>
  <si>
    <t>13CS</t>
  </si>
  <si>
    <t>UBND HUYỆN LỆ THỦY</t>
  </si>
  <si>
    <t>CỘNG HÒA XÃ HỘI CHỦ NGHĨA VIỆT NAM</t>
  </si>
  <si>
    <r>
      <t>HỘI Đ</t>
    </r>
    <r>
      <rPr>
        <b/>
        <u/>
        <sz val="14"/>
        <rFont val="Times New Roman"/>
        <family val="1"/>
      </rPr>
      <t>ỒNG KIỂM TRA SÁ</t>
    </r>
    <r>
      <rPr>
        <b/>
        <sz val="14"/>
        <rFont val="Times New Roman"/>
        <family val="1"/>
      </rPr>
      <t>T HẠCH</t>
    </r>
  </si>
  <si>
    <t>Độc lập - Tự do - Hạnh phúc</t>
  </si>
  <si>
    <t>DANH SÁCH THÍ SINH DỰ PHỎNG VẤN</t>
  </si>
  <si>
    <t>SBD</t>
  </si>
  <si>
    <t>Ngày sinh</t>
  </si>
  <si>
    <t>Chức danh đăng ký</t>
  </si>
  <si>
    <t>Mã số dự tuyển</t>
  </si>
  <si>
    <t>Chọn để in</t>
  </si>
  <si>
    <t>IN</t>
  </si>
  <si>
    <t>Danh sách này gồm có:</t>
  </si>
  <si>
    <t>KT. CHỦ TỊCH HỘI ĐỒNG</t>
  </si>
  <si>
    <t>PHÓ CHỦ TỊCH</t>
  </si>
  <si>
    <t>TRƯỞNG PHÒNG NỘI VỤ</t>
  </si>
  <si>
    <t>Võ Thị Thuận Ngàn</t>
  </si>
  <si>
    <t>DANH SÁCH GỌI THÍ SINH THAM GIA PHỎNG VẤN</t>
  </si>
  <si>
    <t>Chọn để IN</t>
  </si>
  <si>
    <t>HỘI ĐỒNG KIỂM TRA SÁT HẠCH</t>
  </si>
  <si>
    <t>DANH SÁCH THÍ SINH THAM GIA PHỎNG VẤN</t>
  </si>
  <si>
    <r>
      <t>Đề số:</t>
    </r>
    <r>
      <rPr>
        <sz val="18"/>
        <rFont val="Times New Roman"/>
        <family val="1"/>
      </rPr>
      <t>………………</t>
    </r>
  </si>
  <si>
    <t>Đề phỏng vấn số</t>
  </si>
  <si>
    <t>thí sinh.</t>
  </si>
  <si>
    <t>Giám khảo 1</t>
  </si>
  <si>
    <t xml:space="preserve">Giám khảo 2        </t>
  </si>
  <si>
    <t>thí sinh. SBD:………</t>
  </si>
  <si>
    <r>
      <t>HỘI Đ</t>
    </r>
    <r>
      <rPr>
        <b/>
        <u/>
        <sz val="16"/>
        <rFont val="Times New Roman"/>
        <family val="1"/>
      </rPr>
      <t>ỒNG KIỂM TRA SÁ</t>
    </r>
    <r>
      <rPr>
        <b/>
        <sz val="16"/>
        <rFont val="Times New Roman"/>
        <family val="1"/>
      </rPr>
      <t>T HẠCH</t>
    </r>
  </si>
  <si>
    <t>DANH SÁCH THÍ SINH NHẬN THẺ THÍ SINH</t>
  </si>
  <si>
    <t>Ký nhận (ghi rõ họ tên)</t>
  </si>
  <si>
    <r>
      <t xml:space="preserve">HỘI </t>
    </r>
    <r>
      <rPr>
        <b/>
        <u/>
        <sz val="14"/>
        <rFont val="Times New Roman"/>
        <family val="1"/>
      </rPr>
      <t>ĐỒNG KIỂM TRA SÁT H</t>
    </r>
    <r>
      <rPr>
        <b/>
        <sz val="14"/>
        <rFont val="Times New Roman"/>
        <family val="1"/>
      </rPr>
      <t>ẠCH</t>
    </r>
  </si>
  <si>
    <t>THẺ THÍ SINH</t>
  </si>
  <si>
    <t>Họ và tên:</t>
  </si>
  <si>
    <t>Giới tính:</t>
  </si>
  <si>
    <t>Số báo danh:</t>
  </si>
  <si>
    <t>Phòng phỏng vấn số:</t>
  </si>
  <si>
    <t>Sinh ngày:</t>
  </si>
  <si>
    <t>Trình độ:</t>
  </si>
  <si>
    <t>Ngành hoặc chuyên ngành đào tạo:</t>
  </si>
  <si>
    <t>Đăng ký dự tuyển vào:</t>
  </si>
  <si>
    <t xml:space="preserve"> - Chức danh:</t>
  </si>
  <si>
    <t xml:space="preserve"> - Mã số đăng ký dự tuyển:</t>
  </si>
  <si>
    <t>Thẻ thí sinh sử dụng để kiểm tra thí sinh khi vào Phòng phỏng vấn./.</t>
  </si>
  <si>
    <r>
      <rPr>
        <b/>
        <i/>
        <u/>
        <sz val="11"/>
        <rFont val="Times New Roman"/>
        <family val="1"/>
      </rPr>
      <t>Ghi chú:</t>
    </r>
    <r>
      <rPr>
        <i/>
        <sz val="11"/>
        <rFont val="Times New Roman"/>
        <family val="1"/>
      </rPr>
      <t xml:space="preserve"> Thí sinh kiểm tra kỹ, nếu phát hiện thấy có sai sót thông tin trên thẻ thí sinh và trên danh sách do Hội đồng kiểm tra sát hạch niêm yết thì phải đề nghị với Thư ký Hội đồng kiểm tra sát hạch để sửa chữa. Thí sinh mang theo Thẻ thí sinh để dự phỏng vấn.</t>
    </r>
  </si>
  <si>
    <t>Nữ</t>
  </si>
  <si>
    <t>Nam</t>
  </si>
  <si>
    <t xml:space="preserve">DANH SÁCH THÍ SINH ĐỦ ĐIỀU KIỆN, KHÔNG ĐỦ ĐIỀU KIỆN XÉT TUYỂN 
ĐẶC CÁCH VIÊN CHỨC SỰ NGHIỆP GIÁO DỤC&amp;ĐÀO TẠO NĂM 2017 </t>
  </si>
  <si>
    <t>(Kèm theo Thông báo số         /TB-HĐKTSH ngày      tháng 7 năm 2017 của Hội đồng kiểm tra sát hạch)</t>
  </si>
  <si>
    <t>Đủ ĐK</t>
  </si>
  <si>
    <t>2 tháng</t>
  </si>
  <si>
    <t>Có QĐ HĐ của PGD huyện Gio Linh</t>
  </si>
  <si>
    <t>1 tháng đang trong thời gian nghỉ sinh (1/2-1/3/2014)</t>
  </si>
  <si>
    <t>5 tháng</t>
  </si>
  <si>
    <t>Đủ
 điều kiện</t>
  </si>
  <si>
    <t>Không đủ 
điều kiện</t>
  </si>
  <si>
    <t>Thời gian hợp đồng tại Trường TH Thanh Thủy không tính vào thời gian công tác vì hợp đồng ký không đảm bảo quy định</t>
  </si>
  <si>
    <t>HĐ hè 1 tháng</t>
  </si>
  <si>
    <t>1 tháng 0 ngày</t>
  </si>
  <si>
    <t>4 tháng 15 ngày</t>
  </si>
  <si>
    <t>45 tháng 13 ngày</t>
  </si>
  <si>
    <t>HĐ trước khi có bằng TN 5 ngày</t>
  </si>
  <si>
    <t>HĐ trước khi có bằng TN 2 ngày</t>
  </si>
  <si>
    <t>HĐ trước khi có bằng TN 1th 7ng</t>
  </si>
  <si>
    <t>Không đủ điều kiện</t>
  </si>
  <si>
    <t>7 tháng</t>
  </si>
  <si>
    <t>11/2014 - 5/2015: đóng BHXH BB (hợp đồng) tại Trường TH số 1 An Thủy nên không tính TG công tác tại TT Giáo dục dạy nghề</t>
  </si>
  <si>
    <t>38 tháng 22 ngày</t>
  </si>
  <si>
    <t>Danh sách này gồm có 51 người./.</t>
  </si>
  <si>
    <t>Ho</t>
  </si>
  <si>
    <t>Ten</t>
  </si>
  <si>
    <t>N_Sinh</t>
  </si>
  <si>
    <t>G_tinh</t>
  </si>
  <si>
    <t>T_do</t>
  </si>
  <si>
    <t>MaSo</t>
  </si>
  <si>
    <t>ChucDanh</t>
  </si>
  <si>
    <t>NgaySinh</t>
  </si>
  <si>
    <t>Ký xác nhận 
(ghi rõ họ tên)</t>
  </si>
  <si>
    <t>Thí sinh có mặt:…………….</t>
  </si>
  <si>
    <t>Thí sinh vắng mặt:……………</t>
  </si>
  <si>
    <r>
      <t>BA</t>
    </r>
    <r>
      <rPr>
        <b/>
        <u/>
        <sz val="14"/>
        <rFont val="Times New Roman"/>
        <family val="1"/>
        <charset val="163"/>
      </rPr>
      <t>N PHỎNG V</t>
    </r>
    <r>
      <rPr>
        <b/>
        <sz val="14"/>
        <rFont val="Times New Roman"/>
        <family val="1"/>
      </rPr>
      <t>ẤN</t>
    </r>
  </si>
  <si>
    <t xml:space="preserve">   &lt;= Chọn số báo danh</t>
  </si>
  <si>
    <t>BẢNG GHÉP PHÁCH - VÀO ĐIỂM PHỎNG VẤN</t>
  </si>
  <si>
    <t>Mã phách</t>
  </si>
  <si>
    <t>Điểm đã thống nhất</t>
  </si>
  <si>
    <t>Phòng thi</t>
  </si>
  <si>
    <t>Số lượng bài:……………………</t>
  </si>
  <si>
    <t>Bài, Số lượng tờ:…………………………………………,,</t>
  </si>
  <si>
    <t>Tờ</t>
  </si>
  <si>
    <t>Số lượng phách:………………,,Trong đó:</t>
  </si>
  <si>
    <t>Phách, Trong đó:</t>
  </si>
  <si>
    <t>Số phách hợp lệ:</t>
  </si>
  <si>
    <t>………………………………………………………</t>
  </si>
  <si>
    <t>Số phách không hợp lệ:</t>
  </si>
  <si>
    <t>Lưu ý khác (nếu có):</t>
  </si>
  <si>
    <t>BAN GIÁM SÁT             TỔ TRƯỞNG                 NGƯỜI ĐỌC              NGƯỜI DÒ ĐỌC               NGƯỜI GHI                   NGƯỜI DÒ GHI</t>
  </si>
  <si>
    <t>DANH SÁCH VÀO ĐIỂM HỌC TẬP CỦA THÍ SINH</t>
  </si>
  <si>
    <t>Kết quả học tập (Quy đổi thang điểm 100)</t>
  </si>
  <si>
    <t>Điển phỏng vấn</t>
  </si>
  <si>
    <t>Tổng cộng</t>
  </si>
  <si>
    <t xml:space="preserve">Điểm trung bình tốt nghiệp </t>
  </si>
  <si>
    <t>Điểm theo hệ thống tín chỉ (điểm học tập = điểm tốt nghiệp)</t>
  </si>
  <si>
    <t>Điểm TB chung các môn</t>
  </si>
  <si>
    <t>Điểm TB các môn thi tốt nghiệp</t>
  </si>
  <si>
    <t>Điểm luận văn</t>
  </si>
  <si>
    <t xml:space="preserve">Danh sách này gồm có: </t>
  </si>
  <si>
    <t>Đối tượng dự tuyển</t>
  </si>
  <si>
    <t>Điểm phỏng vấn</t>
  </si>
  <si>
    <t>Tổng điểm xét tuyển</t>
  </si>
  <si>
    <t>Dự kiến người trúng tuyển</t>
  </si>
  <si>
    <t>Đảm bảo TGCT</t>
  </si>
  <si>
    <t xml:space="preserve">14 ngày </t>
  </si>
  <si>
    <t>Bỏ thi</t>
  </si>
  <si>
    <t>x</t>
  </si>
  <si>
    <t xml:space="preserve">15 ngày </t>
  </si>
  <si>
    <t xml:space="preserve">16 ngày </t>
  </si>
  <si>
    <t xml:space="preserve">17 ngày </t>
  </si>
  <si>
    <t xml:space="preserve">18 ngày </t>
  </si>
  <si>
    <t xml:space="preserve">19 ngày </t>
  </si>
  <si>
    <t xml:space="preserve">20 ngày </t>
  </si>
  <si>
    <t xml:space="preserve">21 ngày </t>
  </si>
  <si>
    <t xml:space="preserve">22 ngày </t>
  </si>
  <si>
    <t xml:space="preserve">23 ngày </t>
  </si>
  <si>
    <t xml:space="preserve">24 ngày </t>
  </si>
  <si>
    <t xml:space="preserve">25 ngày </t>
  </si>
  <si>
    <t xml:space="preserve">26 ngày </t>
  </si>
  <si>
    <t xml:space="preserve">27 ngày </t>
  </si>
  <si>
    <t xml:space="preserve">28 ngày </t>
  </si>
  <si>
    <t xml:space="preserve">29 ngày </t>
  </si>
  <si>
    <t xml:space="preserve">30 ngày </t>
  </si>
  <si>
    <t xml:space="preserve">31 ngày </t>
  </si>
  <si>
    <t xml:space="preserve">32 ngày </t>
  </si>
  <si>
    <t xml:space="preserve">33 ngày </t>
  </si>
  <si>
    <t xml:space="preserve">34 ngày </t>
  </si>
  <si>
    <t xml:space="preserve">35 ngày </t>
  </si>
  <si>
    <t xml:space="preserve">36 ngày </t>
  </si>
  <si>
    <t xml:space="preserve">37 ngày </t>
  </si>
  <si>
    <t xml:space="preserve">38 ngày </t>
  </si>
  <si>
    <t xml:space="preserve">39 ngày </t>
  </si>
  <si>
    <t xml:space="preserve">40 ngày </t>
  </si>
  <si>
    <t xml:space="preserve">41 ngày </t>
  </si>
  <si>
    <t xml:space="preserve">42 ngày </t>
  </si>
  <si>
    <t xml:space="preserve">43 ngày </t>
  </si>
  <si>
    <t xml:space="preserve">44 ngày </t>
  </si>
  <si>
    <t xml:space="preserve">45 ngày </t>
  </si>
  <si>
    <t xml:space="preserve">46 ngày </t>
  </si>
  <si>
    <t xml:space="preserve">47 ngày </t>
  </si>
  <si>
    <t xml:space="preserve">48 ngày </t>
  </si>
  <si>
    <t xml:space="preserve">49 ngày </t>
  </si>
  <si>
    <t xml:space="preserve">50 ngày </t>
  </si>
  <si>
    <t xml:space="preserve">51 ngày </t>
  </si>
  <si>
    <t xml:space="preserve">52 ngày </t>
  </si>
  <si>
    <t xml:space="preserve">53 ngày </t>
  </si>
  <si>
    <t xml:space="preserve">54 ngày </t>
  </si>
  <si>
    <t xml:space="preserve">55 ngày </t>
  </si>
  <si>
    <t xml:space="preserve">56 ngày </t>
  </si>
  <si>
    <t xml:space="preserve">57 ngày </t>
  </si>
  <si>
    <t xml:space="preserve">58 ngày </t>
  </si>
  <si>
    <t xml:space="preserve">59 ngày </t>
  </si>
  <si>
    <t xml:space="preserve">60 ngày </t>
  </si>
  <si>
    <t xml:space="preserve">61 ngày </t>
  </si>
  <si>
    <t xml:space="preserve">62 ngày </t>
  </si>
  <si>
    <t>0</t>
  </si>
  <si>
    <t>Trúng tuyển</t>
  </si>
  <si>
    <t>Không trúng tuyển</t>
  </si>
  <si>
    <t>DANH SÁCH DỰ KIẾN KẾT QUẢ XÉT TUYỂN 
ĐẶC CÁCH VIÊN CHỨC CÁC ĐƠN VỊ TRƯỜNG HỌC THUỘC PHÂN CẤP QUẢN LÝ CỦA UBND HUYỆN NĂM 2017</t>
  </si>
  <si>
    <t>(Kèm theo Thông báo số       /TB-HĐKTSH ngày       /8/2017 của Hội đồng kiểm tra, sát hạch)</t>
  </si>
  <si>
    <t>- Tổng cộng: 49 thí sinh đủ điều kiện tham gia phỏng vấn</t>
  </si>
  <si>
    <t xml:space="preserve">- Trong đó: </t>
  </si>
  <si>
    <t>18 thí sinh không trúng tuyển</t>
  </si>
  <si>
    <t>31 thí sinh dự kiến trúng tuyển</t>
  </si>
  <si>
    <t>Hộ khẩu thường trú</t>
  </si>
  <si>
    <t>Trình độ đăng ký dự tuyển</t>
  </si>
  <si>
    <t>Quân sự cơ sở</t>
  </si>
  <si>
    <t>Họ tên</t>
  </si>
  <si>
    <t>Ngày tháng, năm sinh</t>
  </si>
  <si>
    <t>Trình
độ</t>
  </si>
  <si>
    <t>Ngành/chuyên ngành đào tạo</t>
  </si>
  <si>
    <t>Đại học</t>
  </si>
  <si>
    <t>X</t>
  </si>
  <si>
    <t>Có trong quy hoạch nguồn CHTQS của đơn vị dự tuyển</t>
  </si>
  <si>
    <t>Kết quả kiểm tra điều kiện, tiêu chuẩn</t>
  </si>
  <si>
    <t>Đáp ứng đủ điều kiện, tiêu chuẩn</t>
  </si>
  <si>
    <t>Kết quả xét tuyển</t>
  </si>
  <si>
    <t>Phạm Nhật Linh</t>
  </si>
  <si>
    <t>Phường Quảng Phong, thị xã Ba Đồn, tỉnh Quảng Bình</t>
  </si>
  <si>
    <t>Vị trí dự tuyển</t>
  </si>
  <si>
    <t>Chỉ huy trưởng Quân sự phường Quảng Phong</t>
  </si>
  <si>
    <t>Danh sách này gồm có 01 người./.</t>
  </si>
  <si>
    <t xml:space="preserve">DANH SÁCH </t>
  </si>
  <si>
    <t>(Kèm theo Thông báo trúng tuyển của UBND thị xã Ba Đồn)</t>
  </si>
  <si>
    <t>THÍ SINH TRÚNG TUYỂN KỲ XÉT TUYỂN CÔNG CHỨC CHỈ HUY TRƯỞNG QUÂN SỰ 
PHƯỜNG QUẢNG PHONG NĂM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</si>
</sst>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
    <numFmt numFmtId="165" formatCode="#,##0;[Red]#,##0"/>
    <numFmt numFmtId="166" formatCode="0;[Red]0"/>
    <numFmt numFmtId="167" formatCode="00"/>
    <numFmt numFmtId="168" formatCode="#,##0&quot; thí sinh.&quot;"/>
    <numFmt numFmtId="169" formatCode="00&quot; thí sinh.&quot;"/>
    <numFmt numFmtId="170" formatCode="#,##0.00;[Red]#,##0.00"/>
  </numFmts>
  <fonts count="67" x14ac:knownFonts="1">
    <font>
      <sz val="12"/>
      <name val="Arial"/>
    </font>
    <font>
      <b/>
      <sz val="16"/>
      <name val="Times New Roman"/>
      <family val="1"/>
    </font>
    <font>
      <sz val="12"/>
      <name val="Arial"/>
      <family val="2"/>
      <charset val="163"/>
    </font>
    <font>
      <sz val="12"/>
      <name val="Times New Roman"/>
      <family val="1"/>
    </font>
    <font>
      <b/>
      <sz val="12"/>
      <name val="Times New Roman"/>
      <family val="1"/>
    </font>
    <font>
      <b/>
      <sz val="8"/>
      <name val="Times New Roman"/>
      <family val="1"/>
    </font>
    <font>
      <sz val="8"/>
      <name val="Times New Roman"/>
      <family val="1"/>
    </font>
    <font>
      <b/>
      <sz val="12"/>
      <name val="Times New Roman"/>
      <family val="1"/>
      <charset val="163"/>
    </font>
    <font>
      <sz val="9"/>
      <name val="Times New Roman"/>
      <family val="1"/>
    </font>
    <font>
      <sz val="10"/>
      <name val="Times New Roman"/>
      <family val="1"/>
      <charset val="163"/>
    </font>
    <font>
      <sz val="12"/>
      <name val="Times New Roman"/>
      <family val="1"/>
      <charset val="163"/>
    </font>
    <font>
      <sz val="9"/>
      <name val="Times New Roman"/>
      <family val="1"/>
      <charset val="163"/>
    </font>
    <font>
      <sz val="14"/>
      <name val="Times New Roman"/>
      <family val="1"/>
      <charset val="163"/>
    </font>
    <font>
      <b/>
      <sz val="8"/>
      <name val="Times New Roman"/>
      <family val="1"/>
      <charset val="163"/>
    </font>
    <font>
      <sz val="8"/>
      <name val="Times New Roman"/>
      <family val="1"/>
      <charset val="163"/>
    </font>
    <font>
      <sz val="10"/>
      <name val="Times New Roman"/>
      <family val="1"/>
    </font>
    <font>
      <sz val="14"/>
      <name val="Arial"/>
      <family val="2"/>
      <charset val="163"/>
    </font>
    <font>
      <sz val="8"/>
      <name val="Arial"/>
      <family val="2"/>
      <charset val="163"/>
    </font>
    <font>
      <b/>
      <sz val="8"/>
      <name val="Arial"/>
      <family val="2"/>
      <charset val="163"/>
    </font>
    <font>
      <sz val="12"/>
      <name val="Arial"/>
      <family val="2"/>
      <charset val="163"/>
    </font>
    <font>
      <b/>
      <sz val="12"/>
      <name val="Arial"/>
      <family val="2"/>
      <charset val="163"/>
    </font>
    <font>
      <b/>
      <sz val="10"/>
      <name val="Times New Roman"/>
      <family val="1"/>
    </font>
    <font>
      <b/>
      <sz val="10"/>
      <name val="Arial"/>
      <family val="2"/>
      <charset val="163"/>
    </font>
    <font>
      <b/>
      <sz val="9"/>
      <name val="Times New Roman"/>
      <family val="1"/>
    </font>
    <font>
      <b/>
      <sz val="10"/>
      <name val="Times New Roman"/>
      <family val="1"/>
      <charset val="163"/>
    </font>
    <font>
      <sz val="7"/>
      <name val="Times New Roman"/>
      <family val="1"/>
    </font>
    <font>
      <b/>
      <sz val="8"/>
      <name val="Arial Narrow"/>
      <family val="2"/>
    </font>
    <font>
      <b/>
      <sz val="9"/>
      <name val="Arial Narrow"/>
      <family val="2"/>
    </font>
    <font>
      <sz val="8"/>
      <name val="Arial"/>
      <family val="2"/>
    </font>
    <font>
      <i/>
      <sz val="12"/>
      <name val="Times New Roman"/>
      <family val="1"/>
      <charset val="163"/>
    </font>
    <font>
      <i/>
      <sz val="9"/>
      <name val="Times New Roman"/>
      <family val="1"/>
    </font>
    <font>
      <i/>
      <sz val="10"/>
      <name val="Times New Roman"/>
      <family val="1"/>
    </font>
    <font>
      <i/>
      <sz val="10"/>
      <name val="Times New Roman"/>
      <family val="1"/>
      <charset val="163"/>
    </font>
    <font>
      <i/>
      <sz val="12"/>
      <name val="Times New Roman"/>
      <family val="1"/>
    </font>
    <font>
      <sz val="14"/>
      <name val="Times New Roman"/>
      <family val="1"/>
    </font>
    <font>
      <sz val="16"/>
      <name val="Times New Roman"/>
      <family val="1"/>
    </font>
    <font>
      <b/>
      <sz val="14"/>
      <name val="Times New Roman"/>
      <family val="1"/>
    </font>
    <font>
      <b/>
      <u/>
      <sz val="14"/>
      <name val="Times New Roman"/>
      <family val="1"/>
    </font>
    <font>
      <b/>
      <sz val="18"/>
      <name val="Times New Roman"/>
      <family val="1"/>
    </font>
    <font>
      <sz val="13"/>
      <name val="Times New Roman"/>
      <family val="1"/>
    </font>
    <font>
      <b/>
      <sz val="13"/>
      <name val="Times New Roman"/>
      <family val="1"/>
    </font>
    <font>
      <b/>
      <u/>
      <sz val="16"/>
      <name val="Times New Roman"/>
      <family val="1"/>
    </font>
    <font>
      <sz val="18"/>
      <name val="Times New Roman"/>
      <family val="1"/>
    </font>
    <font>
      <b/>
      <sz val="20"/>
      <name val="Times New Roman"/>
      <family val="1"/>
    </font>
    <font>
      <i/>
      <sz val="11"/>
      <name val="Times New Roman"/>
      <family val="1"/>
    </font>
    <font>
      <b/>
      <i/>
      <u/>
      <sz val="11"/>
      <name val="Times New Roman"/>
      <family val="1"/>
    </font>
    <font>
      <i/>
      <sz val="14"/>
      <name val="Times New Roman"/>
      <family val="1"/>
      <charset val="163"/>
    </font>
    <font>
      <b/>
      <sz val="7"/>
      <name val="Times New Roman"/>
      <family val="1"/>
    </font>
    <font>
      <i/>
      <sz val="8"/>
      <name val="Times New Roman"/>
      <family val="1"/>
    </font>
    <font>
      <i/>
      <sz val="12"/>
      <name val="Arial"/>
      <family val="2"/>
      <charset val="163"/>
    </font>
    <font>
      <i/>
      <sz val="8"/>
      <name val="Arial"/>
      <family val="2"/>
      <charset val="163"/>
    </font>
    <font>
      <b/>
      <i/>
      <sz val="12"/>
      <name val="Arial"/>
      <family val="2"/>
      <charset val="163"/>
    </font>
    <font>
      <b/>
      <i/>
      <sz val="10"/>
      <name val="Arial"/>
      <family val="2"/>
      <charset val="163"/>
    </font>
    <font>
      <sz val="13"/>
      <name val="Arial"/>
      <family val="2"/>
      <charset val="163"/>
    </font>
    <font>
      <i/>
      <sz val="13"/>
      <name val="Times New Roman"/>
      <family val="1"/>
    </font>
    <font>
      <b/>
      <u/>
      <sz val="14"/>
      <name val="Times New Roman"/>
      <family val="1"/>
      <charset val="163"/>
    </font>
    <font>
      <b/>
      <sz val="8"/>
      <name val="Arial"/>
      <family val="2"/>
    </font>
    <font>
      <sz val="12"/>
      <name val="Calibri Light"/>
      <family val="1"/>
      <charset val="163"/>
      <scheme val="major"/>
    </font>
    <font>
      <b/>
      <sz val="11"/>
      <name val="Calibri Light"/>
      <family val="1"/>
      <charset val="163"/>
      <scheme val="major"/>
    </font>
    <font>
      <sz val="12"/>
      <color theme="2"/>
      <name val="Times New Roman"/>
      <family val="1"/>
    </font>
    <font>
      <sz val="12"/>
      <color rgb="FFFF0000"/>
      <name val="Times New Roman"/>
      <family val="1"/>
    </font>
    <font>
      <i/>
      <sz val="12"/>
      <color rgb="FFFF0000"/>
      <name val="Times New Roman"/>
      <family val="1"/>
    </font>
    <font>
      <sz val="13"/>
      <color theme="2"/>
      <name val="Times New Roman"/>
      <family val="1"/>
    </font>
    <font>
      <b/>
      <sz val="14"/>
      <color rgb="FFFF0000"/>
      <name val="Times New Roman"/>
      <family val="1"/>
      <charset val="163"/>
    </font>
    <font>
      <i/>
      <sz val="14"/>
      <name val="Times New Roman"/>
      <family val="1"/>
    </font>
    <font>
      <b/>
      <sz val="11"/>
      <name val="Times New Roman"/>
      <family val="1"/>
    </font>
    <font>
      <sz val="11"/>
      <name val="Times New Roman"/>
      <family val="1"/>
    </font>
  </fonts>
  <fills count="6">
    <fill>
      <patternFill patternType="none"/>
    </fill>
    <fill>
      <patternFill patternType="gray125"/>
    </fill>
    <fill>
      <patternFill patternType="solid">
        <fgColor theme="7"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rgb="FF92D05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425">
    <xf numFmtId="0" fontId="0" fillId="0" borderId="0" xfId="0"/>
    <xf numFmtId="0" fontId="3" fillId="0" borderId="0" xfId="0" applyFont="1" applyFill="1" applyBorder="1" applyAlignment="1">
      <alignment vertical="center" shrinkToFit="1"/>
    </xf>
    <xf numFmtId="0" fontId="5" fillId="0" borderId="0" xfId="0" applyFont="1" applyFill="1" applyBorder="1"/>
    <xf numFmtId="165" fontId="5" fillId="0" borderId="1" xfId="0" applyNumberFormat="1" applyFont="1" applyFill="1" applyBorder="1" applyAlignment="1">
      <alignment horizontal="center" vertical="center" wrapText="1"/>
    </xf>
    <xf numFmtId="37" fontId="6" fillId="0" borderId="1" xfId="0" applyNumberFormat="1" applyFont="1" applyFill="1" applyBorder="1" applyAlignment="1">
      <alignment horizontal="center" vertical="center"/>
    </xf>
    <xf numFmtId="1" fontId="6" fillId="0" borderId="2" xfId="0" quotePrefix="1" applyNumberFormat="1" applyFont="1" applyFill="1" applyBorder="1" applyAlignment="1">
      <alignment vertical="center"/>
    </xf>
    <xf numFmtId="1" fontId="6" fillId="0" borderId="3" xfId="0" quotePrefix="1" applyNumberFormat="1" applyFont="1" applyFill="1" applyBorder="1" applyAlignment="1">
      <alignment vertical="center"/>
    </xf>
    <xf numFmtId="1" fontId="6" fillId="0" borderId="1" xfId="0" applyNumberFormat="1" applyFont="1" applyFill="1" applyBorder="1" applyAlignment="1">
      <alignment horizontal="center" vertical="center"/>
    </xf>
    <xf numFmtId="165" fontId="6" fillId="0" borderId="1" xfId="0" applyNumberFormat="1" applyFont="1" applyFill="1" applyBorder="1" applyAlignment="1">
      <alignment horizontal="center" vertical="center"/>
    </xf>
    <xf numFmtId="1" fontId="5" fillId="0" borderId="1" xfId="0" applyNumberFormat="1" applyFont="1" applyFill="1" applyBorder="1" applyAlignment="1">
      <alignment horizontal="center" vertical="center"/>
    </xf>
    <xf numFmtId="37" fontId="6" fillId="0" borderId="0" xfId="0" quotePrefix="1" applyNumberFormat="1" applyFont="1" applyFill="1" applyBorder="1" applyAlignment="1">
      <alignment horizontal="center" vertical="center"/>
    </xf>
    <xf numFmtId="0" fontId="6" fillId="0" borderId="0" xfId="0" applyFont="1" applyFill="1" applyBorder="1" applyAlignment="1">
      <alignment vertical="center"/>
    </xf>
    <xf numFmtId="0" fontId="6" fillId="0" borderId="0" xfId="0" applyFont="1" applyFill="1" applyBorder="1" applyAlignment="1">
      <alignment horizontal="center"/>
    </xf>
    <xf numFmtId="2" fontId="6" fillId="0" borderId="0" xfId="0" applyNumberFormat="1" applyFont="1" applyFill="1" applyBorder="1"/>
    <xf numFmtId="14" fontId="6" fillId="0" borderId="0" xfId="0" applyNumberFormat="1" applyFont="1" applyFill="1" applyBorder="1" applyAlignment="1">
      <alignment horizontal="center"/>
    </xf>
    <xf numFmtId="165" fontId="6" fillId="0" borderId="0" xfId="0" applyNumberFormat="1" applyFont="1" applyFill="1" applyBorder="1" applyAlignment="1">
      <alignment horizontal="center"/>
    </xf>
    <xf numFmtId="0" fontId="6" fillId="0" borderId="0" xfId="0" applyFont="1" applyFill="1" applyBorder="1"/>
    <xf numFmtId="0" fontId="3" fillId="0" borderId="0" xfId="0" applyFont="1" applyFill="1" applyBorder="1" applyAlignment="1">
      <alignment horizontal="center" vertical="center" shrinkToFit="1"/>
    </xf>
    <xf numFmtId="1" fontId="14" fillId="0" borderId="1" xfId="0" applyNumberFormat="1" applyFont="1" applyFill="1" applyBorder="1" applyAlignment="1">
      <alignment horizontal="center" vertical="center"/>
    </xf>
    <xf numFmtId="0" fontId="14" fillId="0" borderId="0" xfId="0" applyFont="1" applyFill="1" applyBorder="1" applyAlignment="1">
      <alignment horizontal="center"/>
    </xf>
    <xf numFmtId="2" fontId="1" fillId="0" borderId="0" xfId="0" applyNumberFormat="1" applyFont="1" applyFill="1" applyBorder="1" applyAlignment="1">
      <alignment horizontal="center" wrapText="1"/>
    </xf>
    <xf numFmtId="0" fontId="17" fillId="0" borderId="0" xfId="0" applyFont="1" applyFill="1" applyBorder="1" applyAlignment="1">
      <alignment horizontal="center"/>
    </xf>
    <xf numFmtId="2" fontId="17" fillId="0" borderId="0" xfId="0" applyNumberFormat="1" applyFont="1" applyFill="1" applyBorder="1"/>
    <xf numFmtId="14" fontId="17" fillId="0" borderId="0" xfId="0" applyNumberFormat="1" applyFont="1" applyFill="1" applyBorder="1"/>
    <xf numFmtId="0" fontId="17" fillId="0" borderId="0" xfId="0" applyFont="1" applyFill="1" applyBorder="1"/>
    <xf numFmtId="165" fontId="17" fillId="0" borderId="0" xfId="0" applyNumberFormat="1" applyFont="1" applyFill="1" applyBorder="1" applyAlignment="1">
      <alignment horizontal="center"/>
    </xf>
    <xf numFmtId="0" fontId="18" fillId="0" borderId="0" xfId="0" applyFont="1" applyFill="1" applyBorder="1"/>
    <xf numFmtId="0" fontId="12" fillId="0" borderId="0" xfId="0" applyFont="1" applyFill="1" applyBorder="1" applyAlignment="1">
      <alignment horizontal="left"/>
    </xf>
    <xf numFmtId="0" fontId="19" fillId="0" borderId="0" xfId="0" applyFont="1" applyFill="1" applyBorder="1" applyAlignment="1">
      <alignment horizontal="center"/>
    </xf>
    <xf numFmtId="2" fontId="19" fillId="0" borderId="0" xfId="0" quotePrefix="1" applyNumberFormat="1" applyFont="1" applyFill="1" applyBorder="1"/>
    <xf numFmtId="2" fontId="19" fillId="0" borderId="0" xfId="0" applyNumberFormat="1" applyFont="1" applyFill="1" applyBorder="1"/>
    <xf numFmtId="0" fontId="19" fillId="0" borderId="0" xfId="0" applyFont="1" applyFill="1" applyBorder="1"/>
    <xf numFmtId="0" fontId="20" fillId="0" borderId="0" xfId="0" applyFont="1" applyFill="1" applyBorder="1"/>
    <xf numFmtId="0" fontId="20" fillId="0" borderId="0" xfId="0" applyFont="1" applyFill="1" applyBorder="1" applyAlignment="1">
      <alignment horizontal="center"/>
    </xf>
    <xf numFmtId="0" fontId="3" fillId="0" borderId="1" xfId="0" applyFont="1" applyFill="1" applyBorder="1" applyAlignment="1">
      <alignment horizontal="center" vertical="center" shrinkToFit="1"/>
    </xf>
    <xf numFmtId="14" fontId="3" fillId="0" borderId="1" xfId="0" applyNumberFormat="1" applyFont="1" applyFill="1" applyBorder="1" applyAlignment="1">
      <alignment horizontal="center" vertical="center" shrinkToFit="1"/>
    </xf>
    <xf numFmtId="0" fontId="4" fillId="0" borderId="1" xfId="0" applyFont="1" applyFill="1" applyBorder="1" applyAlignment="1">
      <alignment vertical="center" shrinkToFit="1"/>
    </xf>
    <xf numFmtId="0" fontId="3" fillId="0" borderId="1" xfId="0" applyFont="1" applyFill="1" applyBorder="1" applyAlignment="1">
      <alignment vertical="center" shrinkToFit="1"/>
    </xf>
    <xf numFmtId="0" fontId="10" fillId="0" borderId="1"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7" fillId="0" borderId="1" xfId="0" applyFont="1" applyFill="1" applyBorder="1" applyAlignment="1">
      <alignment horizontal="center" vertical="center" shrinkToFit="1"/>
    </xf>
    <xf numFmtId="0" fontId="11" fillId="0" borderId="1" xfId="0" applyFont="1" applyFill="1" applyBorder="1" applyAlignment="1">
      <alignment horizontal="center" vertical="center" wrapText="1" shrinkToFit="1"/>
    </xf>
    <xf numFmtId="0" fontId="8" fillId="0" borderId="1" xfId="0" applyFont="1" applyFill="1" applyBorder="1" applyAlignment="1">
      <alignment horizontal="center" vertical="center" wrapText="1" shrinkToFit="1"/>
    </xf>
    <xf numFmtId="0" fontId="9" fillId="0" borderId="1" xfId="0" applyFont="1" applyFill="1" applyBorder="1" applyAlignment="1">
      <alignment horizontal="center" vertical="center" wrapText="1" shrinkToFit="1"/>
    </xf>
    <xf numFmtId="0" fontId="10" fillId="0" borderId="1" xfId="0" applyFont="1" applyFill="1" applyBorder="1" applyAlignment="1">
      <alignment vertical="center" wrapText="1" shrinkToFit="1"/>
    </xf>
    <xf numFmtId="0" fontId="4" fillId="0" borderId="1" xfId="0" applyNumberFormat="1" applyFont="1" applyFill="1" applyBorder="1" applyAlignment="1">
      <alignment horizontal="center" vertical="center" shrinkToFit="1"/>
    </xf>
    <xf numFmtId="0" fontId="10" fillId="0" borderId="1" xfId="0" applyFont="1" applyFill="1" applyBorder="1" applyAlignment="1">
      <alignment vertical="center" shrinkToFit="1"/>
    </xf>
    <xf numFmtId="0" fontId="10" fillId="0" borderId="1" xfId="0" applyFont="1" applyFill="1" applyBorder="1" applyAlignment="1">
      <alignment horizontal="center" vertical="center" wrapText="1" shrinkToFit="1"/>
    </xf>
    <xf numFmtId="0" fontId="3" fillId="0" borderId="1" xfId="0" applyNumberFormat="1" applyFont="1" applyFill="1" applyBorder="1" applyAlignment="1">
      <alignment horizontal="center" vertical="center" shrinkToFit="1"/>
    </xf>
    <xf numFmtId="37" fontId="3" fillId="0" borderId="1" xfId="0" applyNumberFormat="1" applyFont="1" applyFill="1" applyBorder="1" applyAlignment="1">
      <alignment horizontal="center" vertical="center"/>
    </xf>
    <xf numFmtId="2" fontId="3" fillId="0" borderId="3" xfId="0" applyNumberFormat="1" applyFont="1" applyFill="1" applyBorder="1" applyAlignment="1">
      <alignment vertical="center" shrinkToFit="1"/>
    </xf>
    <xf numFmtId="2" fontId="3" fillId="0" borderId="2" xfId="0" applyNumberFormat="1" applyFont="1" applyFill="1" applyBorder="1" applyAlignment="1">
      <alignment vertical="center" shrinkToFit="1"/>
    </xf>
    <xf numFmtId="0" fontId="14" fillId="0" borderId="1" xfId="0" applyFont="1" applyFill="1" applyBorder="1" applyAlignment="1">
      <alignment horizontal="center" vertical="center" wrapText="1" shrinkToFit="1"/>
    </xf>
    <xf numFmtId="1" fontId="3" fillId="0" borderId="2" xfId="0" applyNumberFormat="1" applyFont="1" applyFill="1" applyBorder="1" applyAlignment="1">
      <alignment vertical="center" shrinkToFit="1"/>
    </xf>
    <xf numFmtId="1" fontId="3" fillId="0" borderId="3" xfId="0" applyNumberFormat="1" applyFont="1" applyFill="1" applyBorder="1" applyAlignment="1">
      <alignment vertical="center" shrinkToFit="1"/>
    </xf>
    <xf numFmtId="0" fontId="22" fillId="0" borderId="0" xfId="0" applyFont="1" applyFill="1" applyBorder="1" applyAlignment="1">
      <alignment horizontal="center"/>
    </xf>
    <xf numFmtId="2" fontId="21" fillId="0" borderId="0" xfId="0" applyNumberFormat="1" applyFont="1" applyFill="1" applyBorder="1" applyAlignment="1">
      <alignment horizontal="center" wrapText="1"/>
    </xf>
    <xf numFmtId="1" fontId="15" fillId="0" borderId="1" xfId="0" applyNumberFormat="1" applyFont="1" applyFill="1" applyBorder="1" applyAlignment="1">
      <alignment horizontal="center" vertical="center"/>
    </xf>
    <xf numFmtId="0" fontId="21" fillId="0" borderId="0" xfId="0" applyFont="1" applyFill="1" applyBorder="1" applyAlignment="1">
      <alignment horizontal="center"/>
    </xf>
    <xf numFmtId="0" fontId="24" fillId="0" borderId="4" xfId="0" applyFont="1" applyFill="1" applyBorder="1" applyAlignment="1">
      <alignment vertical="center" shrinkToFit="1"/>
    </xf>
    <xf numFmtId="0" fontId="24" fillId="0" borderId="5" xfId="0" applyFont="1" applyFill="1" applyBorder="1" applyAlignment="1">
      <alignment vertical="center" shrinkToFit="1"/>
    </xf>
    <xf numFmtId="0" fontId="10" fillId="0" borderId="1" xfId="0" applyNumberFormat="1" applyFont="1" applyFill="1" applyBorder="1" applyAlignment="1">
      <alignment horizontal="center" vertical="center" shrinkToFit="1"/>
    </xf>
    <xf numFmtId="2" fontId="5" fillId="0" borderId="0" xfId="0" applyNumberFormat="1" applyFont="1" applyFill="1" applyBorder="1" applyAlignment="1">
      <alignment horizontal="center" wrapText="1"/>
    </xf>
    <xf numFmtId="0" fontId="6" fillId="0" borderId="1" xfId="0" applyFont="1" applyFill="1" applyBorder="1" applyAlignment="1">
      <alignment horizontal="center" vertical="center" shrinkToFit="1"/>
    </xf>
    <xf numFmtId="0" fontId="6" fillId="0" borderId="1" xfId="0" applyFont="1" applyFill="1" applyBorder="1" applyAlignment="1">
      <alignment horizontal="center" vertical="center" wrapText="1" shrinkToFit="1"/>
    </xf>
    <xf numFmtId="0" fontId="25" fillId="0" borderId="1" xfId="0" applyFont="1" applyFill="1" applyBorder="1" applyAlignment="1">
      <alignment horizontal="center" vertical="center" wrapText="1" shrinkToFit="1"/>
    </xf>
    <xf numFmtId="0" fontId="25" fillId="0" borderId="1" xfId="0" applyFont="1" applyFill="1" applyBorder="1" applyAlignment="1">
      <alignment horizontal="center" vertical="center" shrinkToFit="1"/>
    </xf>
    <xf numFmtId="37" fontId="4" fillId="0" borderId="1" xfId="0" applyNumberFormat="1" applyFont="1" applyFill="1" applyBorder="1" applyAlignment="1">
      <alignment horizontal="center" vertical="center" shrinkToFit="1"/>
    </xf>
    <xf numFmtId="0" fontId="3" fillId="0" borderId="1" xfId="0" applyFont="1" applyFill="1" applyBorder="1" applyAlignment="1">
      <alignment horizontal="center" vertical="center" wrapText="1" shrinkToFit="1"/>
    </xf>
    <xf numFmtId="0" fontId="11" fillId="0" borderId="1" xfId="0" applyFont="1" applyFill="1" applyBorder="1" applyAlignment="1">
      <alignment vertical="center" wrapText="1" shrinkToFit="1"/>
    </xf>
    <xf numFmtId="0" fontId="3" fillId="2" borderId="1" xfId="0" applyFont="1" applyFill="1" applyBorder="1" applyAlignment="1">
      <alignment horizontal="center" vertical="center" shrinkToFit="1"/>
    </xf>
    <xf numFmtId="2" fontId="3" fillId="2" borderId="2" xfId="0" applyNumberFormat="1" applyFont="1" applyFill="1" applyBorder="1" applyAlignment="1">
      <alignment vertical="center" shrinkToFit="1"/>
    </xf>
    <xf numFmtId="2" fontId="3" fillId="2" borderId="3" xfId="0" applyNumberFormat="1" applyFont="1" applyFill="1" applyBorder="1" applyAlignment="1">
      <alignment vertical="center" shrinkToFit="1"/>
    </xf>
    <xf numFmtId="14" fontId="3" fillId="2" borderId="1" xfId="0" applyNumberFormat="1" applyFont="1" applyFill="1" applyBorder="1" applyAlignment="1">
      <alignment horizontal="center" vertical="center" shrinkToFit="1"/>
    </xf>
    <xf numFmtId="0" fontId="4" fillId="2" borderId="1" xfId="0" applyFont="1" applyFill="1" applyBorder="1" applyAlignment="1">
      <alignment vertical="center" shrinkToFit="1"/>
    </xf>
    <xf numFmtId="0" fontId="3" fillId="2" borderId="1" xfId="0" applyFont="1" applyFill="1" applyBorder="1" applyAlignment="1">
      <alignment vertical="center" shrinkToFit="1"/>
    </xf>
    <xf numFmtId="0" fontId="10" fillId="2" borderId="1" xfId="0" applyFont="1" applyFill="1" applyBorder="1" applyAlignment="1">
      <alignment horizontal="center" vertical="center" shrinkToFit="1"/>
    </xf>
    <xf numFmtId="0" fontId="3" fillId="2" borderId="0" xfId="0" applyFont="1" applyFill="1" applyBorder="1" applyAlignment="1">
      <alignment vertical="center" shrinkToFit="1"/>
    </xf>
    <xf numFmtId="0" fontId="26" fillId="0" borderId="0" xfId="0" applyFont="1" applyFill="1" applyBorder="1" applyAlignment="1">
      <alignment horizontal="center"/>
    </xf>
    <xf numFmtId="0" fontId="26" fillId="0" borderId="0" xfId="0" applyFont="1" applyFill="1" applyBorder="1"/>
    <xf numFmtId="37" fontId="28" fillId="0" borderId="1" xfId="0" applyNumberFormat="1" applyFont="1" applyFill="1" applyBorder="1" applyAlignment="1">
      <alignment horizontal="center" vertical="center"/>
    </xf>
    <xf numFmtId="37" fontId="28" fillId="0" borderId="2" xfId="0" applyNumberFormat="1" applyFont="1" applyFill="1" applyBorder="1" applyAlignment="1">
      <alignment horizontal="center" vertical="center"/>
    </xf>
    <xf numFmtId="1" fontId="28" fillId="0" borderId="2" xfId="0" quotePrefix="1" applyNumberFormat="1" applyFont="1" applyFill="1" applyBorder="1" applyAlignment="1">
      <alignment vertical="center"/>
    </xf>
    <xf numFmtId="1" fontId="28" fillId="0" borderId="3" xfId="0" quotePrefix="1" applyNumberFormat="1" applyFont="1" applyFill="1" applyBorder="1" applyAlignment="1">
      <alignment vertical="center"/>
    </xf>
    <xf numFmtId="1" fontId="28" fillId="0" borderId="1" xfId="0" applyNumberFormat="1" applyFont="1" applyFill="1" applyBorder="1" applyAlignment="1">
      <alignment horizontal="center" vertical="center"/>
    </xf>
    <xf numFmtId="49" fontId="28" fillId="0" borderId="0" xfId="0" quotePrefix="1" applyNumberFormat="1" applyFont="1" applyFill="1" applyBorder="1" applyAlignment="1">
      <alignment horizontal="center" vertical="center"/>
    </xf>
    <xf numFmtId="0" fontId="28" fillId="0" borderId="0" xfId="0" applyFont="1" applyFill="1" applyBorder="1" applyAlignment="1">
      <alignment horizontal="center" vertical="center"/>
    </xf>
    <xf numFmtId="0" fontId="28" fillId="0" borderId="0" xfId="0" applyFont="1" applyFill="1" applyBorder="1" applyAlignment="1">
      <alignment vertical="center"/>
    </xf>
    <xf numFmtId="49" fontId="3" fillId="0" borderId="2" xfId="0" applyNumberFormat="1" applyFont="1" applyFill="1" applyBorder="1" applyAlignment="1">
      <alignment horizontal="center" vertical="center" shrinkToFit="1"/>
    </xf>
    <xf numFmtId="0" fontId="29" fillId="0" borderId="1" xfId="0" applyFont="1" applyFill="1" applyBorder="1" applyAlignment="1">
      <alignment horizontal="center" vertical="center" shrinkToFit="1"/>
    </xf>
    <xf numFmtId="49" fontId="3" fillId="0" borderId="0" xfId="0" quotePrefix="1" applyNumberFormat="1" applyFont="1" applyFill="1" applyBorder="1" applyAlignment="1">
      <alignment horizontal="center" vertical="center" shrinkToFit="1"/>
    </xf>
    <xf numFmtId="0" fontId="30" fillId="0" borderId="1" xfId="0" applyFont="1" applyFill="1" applyBorder="1" applyAlignment="1">
      <alignment horizontal="center" vertical="center" shrinkToFit="1"/>
    </xf>
    <xf numFmtId="0" fontId="31" fillId="0" borderId="1" xfId="0" applyFont="1" applyFill="1" applyBorder="1" applyAlignment="1">
      <alignment horizontal="center" vertical="center" shrinkToFit="1"/>
    </xf>
    <xf numFmtId="49" fontId="3" fillId="0" borderId="0" xfId="0" applyNumberFormat="1" applyFont="1" applyFill="1" applyBorder="1" applyAlignment="1">
      <alignment horizontal="center" vertical="center" shrinkToFit="1"/>
    </xf>
    <xf numFmtId="0" fontId="15" fillId="0" borderId="1" xfId="0" applyFont="1" applyFill="1" applyBorder="1" applyAlignment="1">
      <alignment horizontal="center" vertical="center" shrinkToFit="1"/>
    </xf>
    <xf numFmtId="0" fontId="32" fillId="0" borderId="1" xfId="0" applyFont="1" applyFill="1" applyBorder="1" applyAlignment="1">
      <alignment horizontal="center" vertical="center" shrinkToFit="1"/>
    </xf>
    <xf numFmtId="0" fontId="3" fillId="3" borderId="0" xfId="0" applyFont="1" applyFill="1" applyBorder="1" applyAlignment="1">
      <alignment horizontal="center" vertical="center" shrinkToFit="1"/>
    </xf>
    <xf numFmtId="0" fontId="8" fillId="0" borderId="1" xfId="0" applyFont="1" applyFill="1" applyBorder="1" applyAlignment="1">
      <alignment horizontal="center" vertical="center" shrinkToFit="1"/>
    </xf>
    <xf numFmtId="0" fontId="33" fillId="0" borderId="1" xfId="0" applyFont="1" applyFill="1" applyBorder="1" applyAlignment="1">
      <alignment horizontal="center" vertical="center" shrinkToFit="1"/>
    </xf>
    <xf numFmtId="0" fontId="29" fillId="0" borderId="1" xfId="0" applyFont="1" applyFill="1" applyBorder="1" applyAlignment="1">
      <alignment vertical="center" shrinkToFit="1"/>
    </xf>
    <xf numFmtId="0" fontId="15" fillId="0" borderId="1" xfId="0" applyFont="1" applyFill="1" applyBorder="1" applyAlignment="1">
      <alignment vertical="center" shrinkToFit="1"/>
    </xf>
    <xf numFmtId="14" fontId="17" fillId="0" borderId="0" xfId="0" applyNumberFormat="1" applyFont="1" applyFill="1" applyBorder="1" applyAlignment="1">
      <alignment horizontal="center"/>
    </xf>
    <xf numFmtId="49" fontId="17" fillId="0" borderId="0" xfId="0" applyNumberFormat="1" applyFont="1" applyFill="1" applyBorder="1" applyAlignment="1">
      <alignment horizontal="center"/>
    </xf>
    <xf numFmtId="14" fontId="19" fillId="0" borderId="0" xfId="0" applyNumberFormat="1" applyFont="1" applyFill="1" applyBorder="1" applyAlignment="1">
      <alignment horizontal="center"/>
    </xf>
    <xf numFmtId="49" fontId="19" fillId="0" borderId="0" xfId="0" applyNumberFormat="1" applyFont="1" applyFill="1" applyBorder="1" applyAlignment="1">
      <alignment horizontal="center"/>
    </xf>
    <xf numFmtId="14" fontId="19" fillId="0" borderId="0" xfId="0" quotePrefix="1" applyNumberFormat="1" applyFont="1" applyFill="1" applyBorder="1" applyAlignment="1">
      <alignment horizontal="center"/>
    </xf>
    <xf numFmtId="166" fontId="57" fillId="0" borderId="0" xfId="0" applyNumberFormat="1" applyFont="1" applyFill="1" applyBorder="1" applyAlignment="1">
      <alignment horizontal="center"/>
    </xf>
    <xf numFmtId="165" fontId="58" fillId="0" borderId="0" xfId="0" applyNumberFormat="1" applyFont="1" applyFill="1" applyBorder="1" applyAlignment="1">
      <alignment horizontal="center"/>
    </xf>
    <xf numFmtId="0" fontId="34" fillId="0" borderId="0" xfId="0" applyFont="1" applyAlignment="1" applyProtection="1">
      <alignment horizontal="center"/>
      <protection hidden="1"/>
    </xf>
    <xf numFmtId="0" fontId="34" fillId="0" borderId="0" xfId="0" applyFont="1" applyProtection="1">
      <protection hidden="1"/>
    </xf>
    <xf numFmtId="0" fontId="34" fillId="0" borderId="0" xfId="0" applyFont="1" applyBorder="1" applyProtection="1">
      <protection hidden="1"/>
    </xf>
    <xf numFmtId="0" fontId="3" fillId="0" borderId="0" xfId="0" applyFont="1" applyProtection="1">
      <protection hidden="1"/>
    </xf>
    <xf numFmtId="0" fontId="3" fillId="0" borderId="0" xfId="0" applyFont="1" applyBorder="1" applyProtection="1">
      <protection hidden="1"/>
    </xf>
    <xf numFmtId="0" fontId="3" fillId="0" borderId="0" xfId="0" applyFont="1" applyAlignment="1" applyProtection="1">
      <alignment horizontal="center"/>
      <protection hidden="1"/>
    </xf>
    <xf numFmtId="0" fontId="4" fillId="0" borderId="1"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shrinkToFit="1"/>
      <protection hidden="1"/>
    </xf>
    <xf numFmtId="0" fontId="4" fillId="4" borderId="0" xfId="0" applyFont="1" applyFill="1" applyAlignment="1" applyProtection="1">
      <alignment horizontal="center" vertical="center" wrapText="1"/>
      <protection hidden="1"/>
    </xf>
    <xf numFmtId="167" fontId="39" fillId="0" borderId="1" xfId="0" applyNumberFormat="1" applyFont="1" applyBorder="1" applyAlignment="1" applyProtection="1">
      <alignment horizontal="center" vertical="center" shrinkToFit="1"/>
      <protection hidden="1"/>
    </xf>
    <xf numFmtId="0" fontId="40" fillId="0" borderId="1" xfId="0" applyFont="1" applyBorder="1" applyAlignment="1" applyProtection="1">
      <alignment horizontal="center" vertical="center" shrinkToFit="1"/>
      <protection hidden="1"/>
    </xf>
    <xf numFmtId="0" fontId="39" fillId="0" borderId="2" xfId="0" applyFont="1" applyBorder="1" applyAlignment="1" applyProtection="1">
      <alignment horizontal="left" vertical="center" shrinkToFit="1"/>
      <protection hidden="1"/>
    </xf>
    <xf numFmtId="0" fontId="39" fillId="0" borderId="3" xfId="0" applyFont="1" applyBorder="1" applyAlignment="1" applyProtection="1">
      <alignment horizontal="left" vertical="center" shrinkToFit="1"/>
      <protection hidden="1"/>
    </xf>
    <xf numFmtId="14" fontId="39" fillId="0" borderId="1" xfId="0" applyNumberFormat="1" applyFont="1" applyBorder="1" applyAlignment="1" applyProtection="1">
      <alignment horizontal="center" vertical="center" shrinkToFit="1"/>
      <protection hidden="1"/>
    </xf>
    <xf numFmtId="0" fontId="39" fillId="0" borderId="1" xfId="0" applyFont="1" applyBorder="1" applyAlignment="1" applyProtection="1">
      <alignment horizontal="center" vertical="center" shrinkToFit="1"/>
      <protection hidden="1"/>
    </xf>
    <xf numFmtId="0" fontId="39" fillId="0" borderId="0" xfId="0" applyFont="1" applyAlignment="1" applyProtection="1">
      <alignment horizontal="center" vertical="center"/>
      <protection hidden="1"/>
    </xf>
    <xf numFmtId="0" fontId="36" fillId="0" borderId="0" xfId="0" applyFont="1" applyAlignment="1" applyProtection="1">
      <alignment horizontal="center"/>
      <protection hidden="1"/>
    </xf>
    <xf numFmtId="0" fontId="59" fillId="0" borderId="0" xfId="0" applyFont="1" applyAlignment="1" applyProtection="1">
      <alignment horizontal="center"/>
      <protection hidden="1"/>
    </xf>
    <xf numFmtId="0" fontId="35" fillId="0" borderId="0" xfId="0" applyFont="1" applyAlignment="1" applyProtection="1">
      <alignment horizontal="center"/>
      <protection hidden="1"/>
    </xf>
    <xf numFmtId="0" fontId="4" fillId="4" borderId="0" xfId="0" applyFont="1" applyFill="1" applyAlignment="1" applyProtection="1">
      <alignment horizontal="center" vertical="center" wrapText="1"/>
      <protection locked="0" hidden="1"/>
    </xf>
    <xf numFmtId="0" fontId="1" fillId="0" borderId="0" xfId="0" applyFont="1" applyAlignment="1" applyProtection="1">
      <protection hidden="1"/>
    </xf>
    <xf numFmtId="0" fontId="36" fillId="0" borderId="0" xfId="0" applyFont="1" applyProtection="1">
      <protection hidden="1"/>
    </xf>
    <xf numFmtId="49" fontId="34" fillId="3" borderId="0" xfId="0" quotePrefix="1" applyNumberFormat="1" applyFont="1" applyFill="1" applyProtection="1">
      <protection locked="0" hidden="1"/>
    </xf>
    <xf numFmtId="49" fontId="34" fillId="0" borderId="0" xfId="0" applyNumberFormat="1" applyFont="1" applyProtection="1">
      <protection hidden="1"/>
    </xf>
    <xf numFmtId="0" fontId="37" fillId="0" borderId="0" xfId="0" applyFont="1" applyAlignment="1" applyProtection="1">
      <alignment horizontal="center"/>
      <protection hidden="1"/>
    </xf>
    <xf numFmtId="49" fontId="36" fillId="0" borderId="0" xfId="0" applyNumberFormat="1" applyFont="1" applyProtection="1">
      <protection hidden="1"/>
    </xf>
    <xf numFmtId="0" fontId="43" fillId="0" borderId="0" xfId="0" applyFont="1" applyAlignment="1" applyProtection="1">
      <alignment horizontal="center"/>
      <protection hidden="1"/>
    </xf>
    <xf numFmtId="167" fontId="36" fillId="0" borderId="0" xfId="0" applyNumberFormat="1" applyFont="1" applyAlignment="1" applyProtection="1">
      <alignment horizontal="left"/>
      <protection hidden="1"/>
    </xf>
    <xf numFmtId="0" fontId="34" fillId="0" borderId="0" xfId="0" applyFont="1" applyAlignment="1" applyProtection="1">
      <alignment horizontal="right"/>
      <protection hidden="1"/>
    </xf>
    <xf numFmtId="0" fontId="34" fillId="0" borderId="0" xfId="0" applyFont="1" applyAlignment="1" applyProtection="1">
      <protection hidden="1"/>
    </xf>
    <xf numFmtId="0" fontId="0" fillId="0" borderId="0" xfId="0" applyAlignment="1">
      <alignment horizontal="center" vertical="center"/>
    </xf>
    <xf numFmtId="0" fontId="34" fillId="3" borderId="0" xfId="0" applyFont="1" applyFill="1" applyAlignment="1" applyProtection="1">
      <alignment horizontal="center"/>
      <protection locked="0"/>
    </xf>
    <xf numFmtId="0" fontId="0" fillId="0" borderId="0" xfId="0" applyProtection="1">
      <protection hidden="1"/>
    </xf>
    <xf numFmtId="0" fontId="0" fillId="0" borderId="0" xfId="0" applyAlignment="1" applyProtection="1">
      <alignment horizontal="center"/>
      <protection hidden="1"/>
    </xf>
    <xf numFmtId="37" fontId="21" fillId="0" borderId="1" xfId="0" applyNumberFormat="1" applyFont="1" applyFill="1" applyBorder="1" applyAlignment="1">
      <alignment horizontal="center" vertical="center"/>
    </xf>
    <xf numFmtId="1" fontId="4" fillId="0" borderId="2" xfId="0" applyNumberFormat="1" applyFont="1" applyFill="1" applyBorder="1" applyAlignment="1">
      <alignment vertical="center"/>
    </xf>
    <xf numFmtId="1" fontId="4" fillId="0" borderId="6" xfId="0" applyNumberFormat="1" applyFont="1" applyFill="1" applyBorder="1" applyAlignment="1">
      <alignment vertical="center"/>
    </xf>
    <xf numFmtId="1" fontId="4" fillId="0" borderId="3" xfId="0" applyNumberFormat="1" applyFont="1" applyFill="1" applyBorder="1" applyAlignment="1">
      <alignment vertical="center"/>
    </xf>
    <xf numFmtId="1" fontId="6" fillId="0" borderId="7" xfId="0" applyNumberFormat="1" applyFont="1" applyFill="1" applyBorder="1" applyAlignment="1">
      <alignment horizontal="center" vertical="center"/>
    </xf>
    <xf numFmtId="0" fontId="21" fillId="0" borderId="7" xfId="0" applyFont="1" applyFill="1" applyBorder="1" applyAlignment="1">
      <alignment vertical="center" wrapText="1" shrinkToFit="1"/>
    </xf>
    <xf numFmtId="0" fontId="31" fillId="0" borderId="1" xfId="0" applyFont="1" applyFill="1" applyBorder="1" applyAlignment="1">
      <alignment horizontal="left" vertical="center" wrapText="1" shrinkToFit="1"/>
    </xf>
    <xf numFmtId="1" fontId="3" fillId="0" borderId="2" xfId="0" applyNumberFormat="1" applyFont="1" applyFill="1" applyBorder="1" applyAlignment="1">
      <alignment vertical="center"/>
    </xf>
    <xf numFmtId="1" fontId="3" fillId="0" borderId="3" xfId="0" applyNumberFormat="1" applyFont="1" applyFill="1" applyBorder="1" applyAlignment="1">
      <alignment vertical="center"/>
    </xf>
    <xf numFmtId="0" fontId="33" fillId="0" borderId="1" xfId="0" applyFont="1" applyFill="1" applyBorder="1" applyAlignment="1">
      <alignment horizontal="center" vertical="center" wrapText="1" shrinkToFit="1"/>
    </xf>
    <xf numFmtId="0" fontId="31" fillId="0" borderId="1" xfId="0" applyFont="1" applyFill="1" applyBorder="1" applyAlignment="1">
      <alignment horizontal="center" vertical="center" wrapText="1" shrinkToFit="1"/>
    </xf>
    <xf numFmtId="0" fontId="30" fillId="0" borderId="1" xfId="0" applyFont="1" applyFill="1" applyBorder="1" applyAlignment="1">
      <alignment horizontal="center" vertical="center" wrapText="1" shrinkToFit="1"/>
    </xf>
    <xf numFmtId="0" fontId="48" fillId="0" borderId="1" xfId="0" applyFont="1" applyFill="1" applyBorder="1" applyAlignment="1">
      <alignment horizontal="center" vertical="center" wrapText="1" shrinkToFit="1"/>
    </xf>
    <xf numFmtId="0" fontId="9" fillId="0" borderId="1" xfId="0" applyFont="1" applyFill="1" applyBorder="1" applyAlignment="1">
      <alignment horizontal="left" vertical="center" wrapText="1" shrinkToFit="1"/>
    </xf>
    <xf numFmtId="0" fontId="4" fillId="0" borderId="4" xfId="0" applyFont="1" applyFill="1" applyBorder="1" applyAlignment="1">
      <alignment vertical="center" shrinkToFit="1"/>
    </xf>
    <xf numFmtId="0" fontId="49" fillId="0" borderId="0" xfId="0" applyFont="1" applyFill="1" applyBorder="1" applyAlignment="1">
      <alignment horizontal="center"/>
    </xf>
    <xf numFmtId="2" fontId="49" fillId="0" borderId="0" xfId="0" quotePrefix="1" applyNumberFormat="1" applyFont="1" applyFill="1" applyBorder="1"/>
    <xf numFmtId="2" fontId="49" fillId="0" borderId="0" xfId="0" applyNumberFormat="1" applyFont="1" applyFill="1" applyBorder="1"/>
    <xf numFmtId="14" fontId="49" fillId="0" borderId="0" xfId="0" applyNumberFormat="1" applyFont="1" applyFill="1" applyBorder="1"/>
    <xf numFmtId="0" fontId="49" fillId="0" borderId="0" xfId="0" applyFont="1" applyFill="1" applyBorder="1"/>
    <xf numFmtId="0" fontId="50" fillId="0" borderId="0" xfId="0" applyFont="1" applyFill="1" applyBorder="1" applyAlignment="1">
      <alignment horizontal="center"/>
    </xf>
    <xf numFmtId="165" fontId="49" fillId="0" borderId="0" xfId="0" applyNumberFormat="1" applyFont="1" applyFill="1" applyBorder="1" applyAlignment="1">
      <alignment horizontal="center"/>
    </xf>
    <xf numFmtId="0" fontId="51" fillId="0" borderId="0" xfId="0" applyFont="1" applyFill="1" applyBorder="1"/>
    <xf numFmtId="0" fontId="52" fillId="0" borderId="0" xfId="0" applyFont="1" applyFill="1" applyBorder="1" applyAlignment="1">
      <alignment horizontal="center"/>
    </xf>
    <xf numFmtId="0" fontId="10" fillId="0" borderId="0" xfId="0" quotePrefix="1" applyFont="1" applyFill="1" applyBorder="1" applyAlignment="1">
      <alignment horizontal="center" shrinkToFit="1"/>
    </xf>
    <xf numFmtId="0" fontId="10" fillId="0" borderId="0" xfId="0" applyFont="1" applyFill="1" applyBorder="1" applyAlignment="1">
      <alignment horizontal="center" vertical="center" shrinkToFit="1"/>
    </xf>
    <xf numFmtId="0" fontId="10" fillId="0" borderId="0" xfId="0" applyFont="1" applyFill="1" applyBorder="1" applyAlignment="1">
      <alignment horizontal="left" shrinkToFit="1"/>
    </xf>
    <xf numFmtId="0" fontId="3" fillId="3" borderId="1" xfId="0" applyFont="1" applyFill="1" applyBorder="1" applyAlignment="1">
      <alignment horizontal="center" vertical="center" shrinkToFit="1"/>
    </xf>
    <xf numFmtId="2" fontId="3" fillId="3" borderId="2" xfId="0" applyNumberFormat="1" applyFont="1" applyFill="1" applyBorder="1" applyAlignment="1">
      <alignment vertical="center" shrinkToFit="1"/>
    </xf>
    <xf numFmtId="2" fontId="3" fillId="3" borderId="3" xfId="0" applyNumberFormat="1" applyFont="1" applyFill="1" applyBorder="1" applyAlignment="1">
      <alignment vertical="center" shrinkToFit="1"/>
    </xf>
    <xf numFmtId="14" fontId="3" fillId="3" borderId="1" xfId="0" applyNumberFormat="1" applyFont="1" applyFill="1" applyBorder="1" applyAlignment="1">
      <alignment horizontal="center" vertical="center" shrinkToFit="1"/>
    </xf>
    <xf numFmtId="49" fontId="3" fillId="3" borderId="0" xfId="0" quotePrefix="1" applyNumberFormat="1" applyFont="1" applyFill="1" applyBorder="1" applyAlignment="1">
      <alignment horizontal="center" vertical="center" shrinkToFit="1"/>
    </xf>
    <xf numFmtId="0" fontId="3" fillId="3" borderId="0" xfId="0" applyFont="1" applyFill="1" applyBorder="1" applyAlignment="1">
      <alignment vertical="center" shrinkToFit="1"/>
    </xf>
    <xf numFmtId="49" fontId="3" fillId="3" borderId="0" xfId="0" applyNumberFormat="1" applyFont="1" applyFill="1" applyBorder="1" applyAlignment="1">
      <alignment horizontal="center" vertical="center" shrinkToFit="1"/>
    </xf>
    <xf numFmtId="0" fontId="3" fillId="5" borderId="0" xfId="0" applyFont="1" applyFill="1" applyBorder="1" applyAlignment="1">
      <alignment horizontal="center" vertical="center" shrinkToFit="1"/>
    </xf>
    <xf numFmtId="0" fontId="60" fillId="0" borderId="1" xfId="0" applyFont="1" applyFill="1" applyBorder="1" applyAlignment="1">
      <alignment horizontal="center" vertical="center" shrinkToFit="1"/>
    </xf>
    <xf numFmtId="2" fontId="60" fillId="0" borderId="2" xfId="0" applyNumberFormat="1" applyFont="1" applyFill="1" applyBorder="1" applyAlignment="1">
      <alignment vertical="center" shrinkToFit="1"/>
    </xf>
    <xf numFmtId="2" fontId="60" fillId="0" borderId="3" xfId="0" applyNumberFormat="1" applyFont="1" applyFill="1" applyBorder="1" applyAlignment="1">
      <alignment vertical="center" shrinkToFit="1"/>
    </xf>
    <xf numFmtId="14" fontId="60" fillId="0" borderId="1" xfId="0" applyNumberFormat="1" applyFont="1" applyFill="1" applyBorder="1" applyAlignment="1">
      <alignment horizontal="center" vertical="center" shrinkToFit="1"/>
    </xf>
    <xf numFmtId="49" fontId="60" fillId="0" borderId="0" xfId="0" applyNumberFormat="1" applyFont="1" applyFill="1" applyBorder="1" applyAlignment="1">
      <alignment horizontal="center" vertical="center" shrinkToFit="1"/>
    </xf>
    <xf numFmtId="0" fontId="60" fillId="5" borderId="0" xfId="0" applyFont="1" applyFill="1" applyBorder="1" applyAlignment="1">
      <alignment horizontal="center" vertical="center" shrinkToFit="1"/>
    </xf>
    <xf numFmtId="0" fontId="60" fillId="0" borderId="0" xfId="0" applyFont="1" applyFill="1" applyBorder="1" applyAlignment="1">
      <alignment vertical="center" shrinkToFit="1"/>
    </xf>
    <xf numFmtId="0" fontId="61" fillId="0" borderId="1" xfId="0" applyFont="1" applyFill="1" applyBorder="1" applyAlignment="1">
      <alignment horizontal="center" vertical="center" shrinkToFit="1"/>
    </xf>
    <xf numFmtId="49" fontId="60" fillId="0" borderId="0" xfId="0" quotePrefix="1" applyNumberFormat="1" applyFont="1" applyFill="1" applyBorder="1" applyAlignment="1">
      <alignment horizontal="center" vertical="center" shrinkToFit="1"/>
    </xf>
    <xf numFmtId="0" fontId="60" fillId="0" borderId="0" xfId="0" applyFont="1" applyFill="1" applyBorder="1" applyAlignment="1">
      <alignment horizontal="center" vertical="center" shrinkToFit="1"/>
    </xf>
    <xf numFmtId="0" fontId="39" fillId="0" borderId="0" xfId="0" applyFont="1" applyProtection="1">
      <protection hidden="1"/>
    </xf>
    <xf numFmtId="0" fontId="39" fillId="0" borderId="0" xfId="0" applyFont="1" applyBorder="1" applyProtection="1">
      <protection hidden="1"/>
    </xf>
    <xf numFmtId="0" fontId="53" fillId="0" borderId="0" xfId="0" applyFont="1"/>
    <xf numFmtId="0" fontId="40" fillId="0" borderId="0" xfId="0" applyFont="1" applyAlignment="1" applyProtection="1">
      <protection hidden="1"/>
    </xf>
    <xf numFmtId="0" fontId="62" fillId="0" borderId="0" xfId="0" applyFont="1" applyAlignment="1" applyProtection="1">
      <alignment horizontal="center"/>
      <protection hidden="1"/>
    </xf>
    <xf numFmtId="0" fontId="40" fillId="0" borderId="0" xfId="0" applyFont="1" applyAlignment="1" applyProtection="1">
      <alignment horizontal="right"/>
      <protection hidden="1"/>
    </xf>
    <xf numFmtId="0" fontId="39" fillId="0" borderId="0" xfId="0" applyFont="1" applyBorder="1" applyAlignment="1" applyProtection="1">
      <alignment horizontal="right"/>
      <protection hidden="1"/>
    </xf>
    <xf numFmtId="0" fontId="39" fillId="0" borderId="0" xfId="0" applyFont="1" applyAlignment="1" applyProtection="1">
      <alignment horizontal="center"/>
      <protection hidden="1"/>
    </xf>
    <xf numFmtId="0" fontId="53" fillId="0" borderId="0" xfId="0" applyFont="1" applyProtection="1">
      <protection hidden="1"/>
    </xf>
    <xf numFmtId="0" fontId="16" fillId="0" borderId="0" xfId="0" applyFont="1"/>
    <xf numFmtId="0" fontId="63" fillId="0" borderId="0" xfId="0" applyFont="1" applyProtection="1">
      <protection hidden="1"/>
    </xf>
    <xf numFmtId="0" fontId="26" fillId="0" borderId="1" xfId="0" applyFont="1" applyFill="1" applyBorder="1" applyAlignment="1">
      <alignment horizontal="center" vertical="center" wrapText="1"/>
    </xf>
    <xf numFmtId="0" fontId="36" fillId="0" borderId="0" xfId="0" applyFont="1" applyAlignment="1" applyProtection="1">
      <alignment horizontal="center" shrinkToFit="1"/>
      <protection hidden="1"/>
    </xf>
    <xf numFmtId="0" fontId="21" fillId="0" borderId="1" xfId="0" applyFont="1" applyBorder="1" applyAlignment="1" applyProtection="1">
      <alignment horizontal="center" vertical="center" wrapText="1"/>
      <protection hidden="1"/>
    </xf>
    <xf numFmtId="0" fontId="21" fillId="0" borderId="1" xfId="0" applyFont="1" applyBorder="1" applyAlignment="1" applyProtection="1">
      <alignment horizontal="center" vertical="center" wrapText="1" shrinkToFit="1"/>
      <protection hidden="1"/>
    </xf>
    <xf numFmtId="0" fontId="21" fillId="0" borderId="0" xfId="0" applyFont="1" applyAlignment="1" applyProtection="1">
      <alignment horizontal="center" vertical="center" wrapText="1"/>
      <protection hidden="1"/>
    </xf>
    <xf numFmtId="167" fontId="34" fillId="0" borderId="1" xfId="0" applyNumberFormat="1" applyFont="1" applyBorder="1" applyAlignment="1" applyProtection="1">
      <alignment horizontal="center" vertical="center" shrinkToFit="1"/>
      <protection hidden="1"/>
    </xf>
    <xf numFmtId="0" fontId="36" fillId="0" borderId="1" xfId="0" applyFont="1" applyBorder="1" applyAlignment="1" applyProtection="1">
      <alignment horizontal="center" vertical="center" shrinkToFit="1"/>
      <protection hidden="1"/>
    </xf>
    <xf numFmtId="49" fontId="36" fillId="0" borderId="1" xfId="0" applyNumberFormat="1" applyFont="1" applyBorder="1" applyAlignment="1" applyProtection="1">
      <alignment horizontal="center" vertical="center" shrinkToFit="1"/>
      <protection hidden="1"/>
    </xf>
    <xf numFmtId="0" fontId="34" fillId="0" borderId="2" xfId="0" applyFont="1" applyBorder="1" applyAlignment="1" applyProtection="1">
      <alignment horizontal="left" vertical="center" shrinkToFit="1"/>
      <protection hidden="1"/>
    </xf>
    <xf numFmtId="170" fontId="34" fillId="0" borderId="3" xfId="0" applyNumberFormat="1" applyFont="1" applyBorder="1" applyAlignment="1" applyProtection="1">
      <alignment horizontal="left" vertical="center" shrinkToFit="1"/>
      <protection hidden="1"/>
    </xf>
    <xf numFmtId="170" fontId="34" fillId="0" borderId="1" xfId="0" applyNumberFormat="1" applyFont="1" applyBorder="1" applyAlignment="1" applyProtection="1">
      <alignment horizontal="center" vertical="center" shrinkToFit="1"/>
      <protection hidden="1"/>
    </xf>
    <xf numFmtId="0" fontId="34" fillId="0" borderId="1" xfId="0" applyFont="1" applyBorder="1" applyAlignment="1" applyProtection="1">
      <alignment horizontal="center" vertical="center" shrinkToFit="1"/>
      <protection hidden="1"/>
    </xf>
    <xf numFmtId="0" fontId="3" fillId="0" borderId="0" xfId="0" applyFont="1" applyAlignment="1" applyProtection="1">
      <alignment vertical="center"/>
      <protection hidden="1"/>
    </xf>
    <xf numFmtId="168" fontId="3" fillId="0" borderId="8" xfId="0" applyNumberFormat="1" applyFont="1" applyBorder="1" applyAlignment="1" applyProtection="1">
      <alignment horizontal="left"/>
      <protection hidden="1"/>
    </xf>
    <xf numFmtId="168" fontId="34" fillId="0" borderId="0" xfId="0" applyNumberFormat="1" applyFont="1" applyBorder="1" applyAlignment="1" applyProtection="1">
      <alignment horizontal="left"/>
      <protection hidden="1"/>
    </xf>
    <xf numFmtId="168" fontId="4" fillId="0" borderId="0" xfId="0" applyNumberFormat="1" applyFont="1" applyBorder="1" applyAlignment="1" applyProtection="1">
      <alignment horizontal="left"/>
      <protection hidden="1"/>
    </xf>
    <xf numFmtId="168" fontId="36" fillId="0" borderId="0" xfId="0" applyNumberFormat="1" applyFont="1" applyBorder="1" applyAlignment="1" applyProtection="1">
      <alignment horizontal="left"/>
      <protection hidden="1"/>
    </xf>
    <xf numFmtId="0" fontId="3" fillId="0" borderId="0" xfId="0" applyFont="1" applyAlignment="1" applyProtection="1">
      <alignment horizontal="right"/>
      <protection hidden="1"/>
    </xf>
    <xf numFmtId="0" fontId="3" fillId="0" borderId="0" xfId="0" applyFont="1" applyAlignment="1" applyProtection="1">
      <alignment shrinkToFit="1"/>
      <protection hidden="1"/>
    </xf>
    <xf numFmtId="0" fontId="39" fillId="0" borderId="0" xfId="0" applyFont="1" applyAlignment="1" applyProtection="1">
      <protection hidden="1"/>
    </xf>
    <xf numFmtId="0" fontId="34" fillId="0" borderId="0" xfId="0" applyFont="1" applyAlignment="1" applyProtection="1">
      <alignment horizontal="center"/>
      <protection locked="0" hidden="1"/>
    </xf>
    <xf numFmtId="0" fontId="34" fillId="0" borderId="0" xfId="0" applyFont="1" applyProtection="1">
      <protection locked="0" hidden="1"/>
    </xf>
    <xf numFmtId="0" fontId="37" fillId="0" borderId="0" xfId="0" applyFont="1" applyAlignment="1" applyProtection="1">
      <alignment horizontal="center"/>
      <protection locked="0" hidden="1"/>
    </xf>
    <xf numFmtId="0" fontId="37" fillId="0" borderId="0" xfId="0" applyFont="1" applyAlignment="1" applyProtection="1">
      <protection locked="0" hidden="1"/>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2" fontId="3" fillId="0" borderId="0" xfId="0" applyNumberFormat="1" applyFont="1" applyFill="1" applyBorder="1" applyAlignment="1">
      <alignment vertical="center"/>
    </xf>
    <xf numFmtId="14" fontId="3" fillId="0" borderId="0" xfId="0" applyNumberFormat="1" applyFont="1" applyFill="1" applyBorder="1" applyAlignment="1">
      <alignment horizontal="center" vertical="center"/>
    </xf>
    <xf numFmtId="0" fontId="3" fillId="0" borderId="0" xfId="0" applyFont="1" applyFill="1" applyBorder="1" applyAlignment="1">
      <alignment horizontal="left" vertical="center"/>
    </xf>
    <xf numFmtId="2" fontId="23" fillId="0" borderId="9" xfId="0" applyNumberFormat="1" applyFont="1" applyFill="1" applyBorder="1" applyAlignment="1">
      <alignment vertical="center"/>
    </xf>
    <xf numFmtId="2" fontId="23" fillId="0" borderId="10" xfId="0" applyNumberFormat="1" applyFont="1" applyFill="1" applyBorder="1" applyAlignment="1">
      <alignment vertical="center"/>
    </xf>
    <xf numFmtId="0" fontId="23" fillId="0" borderId="1" xfId="0" applyFont="1" applyFill="1" applyBorder="1" applyAlignment="1">
      <alignment horizontal="center" vertical="center" wrapText="1"/>
    </xf>
    <xf numFmtId="0" fontId="23" fillId="0" borderId="0" xfId="0" applyFont="1" applyFill="1" applyBorder="1" applyAlignment="1">
      <alignment horizontal="center" vertical="center"/>
    </xf>
    <xf numFmtId="2" fontId="23" fillId="0" borderId="11" xfId="0" applyNumberFormat="1" applyFont="1" applyFill="1" applyBorder="1" applyAlignment="1">
      <alignment vertical="center"/>
    </xf>
    <xf numFmtId="2" fontId="23" fillId="0" borderId="12" xfId="0" applyNumberFormat="1" applyFont="1" applyFill="1" applyBorder="1" applyAlignment="1">
      <alignment vertical="center"/>
    </xf>
    <xf numFmtId="0" fontId="3" fillId="0" borderId="1" xfId="0" applyFont="1" applyFill="1" applyBorder="1" applyAlignment="1">
      <alignment horizontal="center" vertical="center"/>
    </xf>
    <xf numFmtId="49" fontId="3" fillId="0" borderId="1" xfId="0" quotePrefix="1" applyNumberFormat="1" applyFont="1" applyFill="1" applyBorder="1" applyAlignment="1">
      <alignment horizontal="center" vertical="center" shrinkToFi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14" fontId="3" fillId="0" borderId="1" xfId="0" quotePrefix="1" applyNumberFormat="1" applyFont="1" applyFill="1" applyBorder="1" applyAlignment="1">
      <alignment horizontal="center" vertical="center" shrinkToFit="1"/>
    </xf>
    <xf numFmtId="0" fontId="3" fillId="0" borderId="1" xfId="0" applyFont="1" applyFill="1" applyBorder="1" applyAlignment="1">
      <alignment horizontal="left" vertical="center" shrinkToFit="1"/>
    </xf>
    <xf numFmtId="170" fontId="3" fillId="0" borderId="1" xfId="0" applyNumberFormat="1" applyFont="1" applyFill="1" applyBorder="1" applyAlignment="1">
      <alignment horizontal="center" vertical="center" shrinkToFit="1"/>
    </xf>
    <xf numFmtId="0" fontId="3" fillId="0" borderId="0" xfId="0" applyFont="1" applyFill="1" applyAlignment="1">
      <alignment vertical="center"/>
    </xf>
    <xf numFmtId="49" fontId="3" fillId="0" borderId="8" xfId="0" quotePrefix="1" applyNumberFormat="1" applyFont="1" applyFill="1" applyBorder="1" applyAlignment="1">
      <alignment horizontal="right" vertical="center"/>
    </xf>
    <xf numFmtId="49" fontId="3" fillId="0" borderId="8" xfId="0" quotePrefix="1" applyNumberFormat="1" applyFont="1" applyFill="1" applyBorder="1" applyAlignment="1">
      <alignment vertical="center"/>
    </xf>
    <xf numFmtId="170" fontId="3" fillId="0" borderId="0" xfId="0" applyNumberFormat="1" applyFont="1" applyFill="1" applyBorder="1" applyAlignment="1">
      <alignment horizontal="center" vertical="center" shrinkToFit="1"/>
    </xf>
    <xf numFmtId="0" fontId="3" fillId="0" borderId="0" xfId="0" applyFont="1" applyFill="1" applyAlignment="1">
      <alignment horizontal="center" vertical="center"/>
    </xf>
    <xf numFmtId="0" fontId="3" fillId="0" borderId="0" xfId="0" applyFont="1" applyFill="1" applyAlignment="1">
      <alignment horizontal="left" vertical="center"/>
    </xf>
    <xf numFmtId="0" fontId="46" fillId="0" borderId="0" xfId="0" applyFont="1" applyFill="1" applyBorder="1" applyAlignment="1">
      <alignment horizontal="left"/>
    </xf>
    <xf numFmtId="0" fontId="12" fillId="0" borderId="0" xfId="0" applyFont="1" applyFill="1" applyBorder="1" applyAlignment="1">
      <alignment horizontal="center" vertical="center"/>
    </xf>
    <xf numFmtId="0" fontId="26" fillId="0" borderId="3" xfId="0" applyFont="1" applyFill="1" applyBorder="1" applyAlignment="1">
      <alignment vertical="center" wrapText="1"/>
    </xf>
    <xf numFmtId="165" fontId="26" fillId="0" borderId="1" xfId="0" applyNumberFormat="1" applyFont="1" applyFill="1" applyBorder="1" applyAlignment="1">
      <alignment horizontal="center" vertical="center" wrapText="1"/>
    </xf>
    <xf numFmtId="1" fontId="28" fillId="0" borderId="2" xfId="0" quotePrefix="1" applyNumberFormat="1" applyFont="1" applyFill="1" applyBorder="1" applyAlignment="1">
      <alignment horizontal="right" vertical="center"/>
    </xf>
    <xf numFmtId="165" fontId="28" fillId="0" borderId="1" xfId="0" applyNumberFormat="1" applyFont="1" applyFill="1" applyBorder="1" applyAlignment="1">
      <alignment horizontal="center" vertical="center"/>
    </xf>
    <xf numFmtId="1" fontId="56" fillId="0" borderId="1" xfId="0" applyNumberFormat="1" applyFont="1" applyFill="1" applyBorder="1" applyAlignment="1">
      <alignment horizontal="center" vertical="center"/>
    </xf>
    <xf numFmtId="1" fontId="28" fillId="0" borderId="1" xfId="0" applyNumberFormat="1" applyFont="1" applyFill="1" applyBorder="1" applyAlignment="1">
      <alignment horizontal="center" vertical="center" shrinkToFit="1"/>
    </xf>
    <xf numFmtId="165" fontId="3" fillId="0" borderId="1" xfId="0" applyNumberFormat="1" applyFont="1" applyFill="1" applyBorder="1" applyAlignment="1">
      <alignment horizontal="center" vertical="center" shrinkToFit="1"/>
    </xf>
    <xf numFmtId="0" fontId="17" fillId="0" borderId="0" xfId="0" applyFont="1" applyFill="1" applyBorder="1" applyAlignment="1">
      <alignment shrinkToFit="1"/>
    </xf>
    <xf numFmtId="0" fontId="2" fillId="0" borderId="0" xfId="0" applyFont="1" applyFill="1" applyBorder="1" applyAlignment="1">
      <alignment shrinkToFit="1"/>
    </xf>
    <xf numFmtId="0" fontId="3" fillId="0" borderId="0" xfId="0" applyFont="1" applyAlignment="1" applyProtection="1">
      <alignment horizontal="center" vertical="center"/>
      <protection hidden="1"/>
    </xf>
    <xf numFmtId="0" fontId="60" fillId="0" borderId="1" xfId="0" applyFont="1" applyFill="1" applyBorder="1" applyAlignment="1">
      <alignment horizontal="center" vertical="center"/>
    </xf>
    <xf numFmtId="49" fontId="60" fillId="0" borderId="1" xfId="0" quotePrefix="1" applyNumberFormat="1" applyFont="1" applyFill="1" applyBorder="1" applyAlignment="1">
      <alignment horizontal="center" vertical="center" shrinkToFit="1"/>
    </xf>
    <xf numFmtId="0" fontId="60" fillId="0" borderId="2" xfId="0" applyFont="1" applyFill="1" applyBorder="1" applyAlignment="1">
      <alignment vertical="center" shrinkToFit="1"/>
    </xf>
    <xf numFmtId="0" fontId="60" fillId="0" borderId="3" xfId="0" applyFont="1" applyFill="1" applyBorder="1" applyAlignment="1">
      <alignment vertical="center" shrinkToFit="1"/>
    </xf>
    <xf numFmtId="14" fontId="60" fillId="0" borderId="1" xfId="0" quotePrefix="1" applyNumberFormat="1" applyFont="1" applyFill="1" applyBorder="1" applyAlignment="1">
      <alignment horizontal="center" vertical="center" shrinkToFit="1"/>
    </xf>
    <xf numFmtId="0" fontId="60" fillId="0" borderId="1" xfId="0" applyFont="1" applyFill="1" applyBorder="1" applyAlignment="1">
      <alignment horizontal="left" vertical="center" shrinkToFit="1"/>
    </xf>
    <xf numFmtId="170" fontId="60" fillId="0" borderId="1" xfId="0" applyNumberFormat="1" applyFont="1" applyFill="1" applyBorder="1" applyAlignment="1">
      <alignment horizontal="center" vertical="center" shrinkToFit="1"/>
    </xf>
    <xf numFmtId="0" fontId="60" fillId="0" borderId="0" xfId="0" applyFont="1" applyFill="1" applyBorder="1" applyAlignment="1">
      <alignment vertical="center"/>
    </xf>
    <xf numFmtId="0" fontId="3" fillId="0" borderId="0" xfId="0" applyFont="1" applyAlignment="1" applyProtection="1">
      <alignment horizontal="center" shrinkToFit="1"/>
      <protection hidden="1"/>
    </xf>
    <xf numFmtId="164" fontId="3" fillId="0" borderId="1" xfId="0" applyNumberFormat="1" applyFont="1" applyFill="1" applyBorder="1" applyAlignment="1">
      <alignment horizontal="center" vertical="center" shrinkToFit="1"/>
    </xf>
    <xf numFmtId="0" fontId="60" fillId="0" borderId="0" xfId="0" applyFont="1" applyFill="1" applyBorder="1" applyAlignment="1">
      <alignment horizontal="center" vertical="center"/>
    </xf>
    <xf numFmtId="49" fontId="27" fillId="0" borderId="0"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shrinkToFit="1"/>
    </xf>
    <xf numFmtId="49" fontId="7" fillId="2" borderId="2" xfId="0" applyNumberFormat="1" applyFont="1" applyFill="1" applyBorder="1" applyAlignment="1">
      <alignment horizontal="center" vertical="center" shrinkToFit="1"/>
    </xf>
    <xf numFmtId="0" fontId="3" fillId="2" borderId="1" xfId="0" applyFont="1" applyFill="1" applyBorder="1" applyAlignment="1">
      <alignment horizontal="left" vertical="center" shrinkToFit="1"/>
    </xf>
    <xf numFmtId="165" fontId="3" fillId="2" borderId="1" xfId="0" applyNumberFormat="1" applyFont="1" applyFill="1" applyBorder="1" applyAlignment="1">
      <alignment horizontal="center" vertical="center" shrinkToFit="1"/>
    </xf>
    <xf numFmtId="164" fontId="3" fillId="2" borderId="1" xfId="0" applyNumberFormat="1" applyFont="1" applyFill="1" applyBorder="1" applyAlignment="1">
      <alignment horizontal="center" vertical="center" shrinkToFit="1"/>
    </xf>
    <xf numFmtId="164" fontId="3" fillId="2" borderId="1" xfId="0" quotePrefix="1" applyNumberFormat="1" applyFont="1" applyFill="1" applyBorder="1" applyAlignment="1">
      <alignment horizontal="center" vertical="center" shrinkToFit="1"/>
    </xf>
    <xf numFmtId="0" fontId="3" fillId="4" borderId="0" xfId="0" applyFont="1" applyFill="1" applyBorder="1" applyAlignment="1">
      <alignment vertical="center" shrinkToFit="1"/>
    </xf>
    <xf numFmtId="0" fontId="7" fillId="0" borderId="0" xfId="0" applyFont="1" applyFill="1" applyBorder="1" applyAlignment="1">
      <alignment horizontal="center"/>
    </xf>
    <xf numFmtId="2" fontId="7" fillId="0" borderId="0" xfId="0" quotePrefix="1" applyNumberFormat="1" applyFont="1" applyFill="1" applyBorder="1"/>
    <xf numFmtId="2" fontId="7" fillId="0" borderId="0" xfId="0" applyNumberFormat="1" applyFont="1" applyFill="1" applyBorder="1"/>
    <xf numFmtId="14" fontId="7" fillId="0" borderId="0" xfId="0" applyNumberFormat="1" applyFont="1" applyFill="1" applyBorder="1" applyAlignment="1">
      <alignment horizontal="center"/>
    </xf>
    <xf numFmtId="165" fontId="7" fillId="0" borderId="0" xfId="0" applyNumberFormat="1" applyFont="1" applyFill="1" applyBorder="1" applyAlignment="1">
      <alignment horizontal="center"/>
    </xf>
    <xf numFmtId="0" fontId="7" fillId="0" borderId="0" xfId="0" applyFont="1" applyFill="1" applyBorder="1"/>
    <xf numFmtId="0" fontId="7" fillId="0" borderId="0" xfId="0" applyFont="1" applyFill="1" applyBorder="1" applyAlignment="1">
      <alignment shrinkToFit="1"/>
    </xf>
    <xf numFmtId="0" fontId="10" fillId="0" borderId="0" xfId="0" applyFont="1" applyFill="1" applyBorder="1" applyAlignment="1">
      <alignment horizontal="center"/>
    </xf>
    <xf numFmtId="2" fontId="10" fillId="0" borderId="0" xfId="0" quotePrefix="1" applyNumberFormat="1" applyFont="1" applyFill="1" applyBorder="1"/>
    <xf numFmtId="2" fontId="10" fillId="0" borderId="0" xfId="0" applyNumberFormat="1" applyFont="1" applyFill="1" applyBorder="1"/>
    <xf numFmtId="14" fontId="10" fillId="0" borderId="0" xfId="0" quotePrefix="1" applyNumberFormat="1" applyFont="1" applyFill="1" applyBorder="1" applyAlignment="1">
      <alignment horizontal="center"/>
    </xf>
    <xf numFmtId="14" fontId="10" fillId="0" borderId="0" xfId="0" applyNumberFormat="1" applyFont="1" applyFill="1" applyBorder="1" applyAlignment="1">
      <alignment horizontal="center"/>
    </xf>
    <xf numFmtId="165" fontId="10" fillId="0" borderId="0" xfId="0" applyNumberFormat="1" applyFont="1" applyFill="1" applyBorder="1" applyAlignment="1">
      <alignment horizontal="center"/>
    </xf>
    <xf numFmtId="0" fontId="10" fillId="0" borderId="0" xfId="0" applyFont="1" applyFill="1" applyBorder="1"/>
    <xf numFmtId="0" fontId="10" fillId="0" borderId="0" xfId="0" applyFont="1" applyFill="1" applyBorder="1" applyAlignment="1">
      <alignment shrinkToFit="1"/>
    </xf>
    <xf numFmtId="2" fontId="14" fillId="0" borderId="0" xfId="0" applyNumberFormat="1" applyFont="1" applyFill="1" applyBorder="1"/>
    <xf numFmtId="14" fontId="14" fillId="0" borderId="0" xfId="0" applyNumberFormat="1" applyFont="1" applyFill="1" applyBorder="1" applyAlignment="1">
      <alignment horizontal="center"/>
    </xf>
    <xf numFmtId="165" fontId="14" fillId="0" borderId="0" xfId="0" applyNumberFormat="1" applyFont="1" applyFill="1" applyBorder="1" applyAlignment="1">
      <alignment horizontal="center"/>
    </xf>
    <xf numFmtId="0" fontId="13" fillId="0" borderId="0" xfId="0" applyFont="1" applyFill="1" applyBorder="1"/>
    <xf numFmtId="0" fontId="14" fillId="0" borderId="0" xfId="0" applyFont="1" applyFill="1" applyBorder="1"/>
    <xf numFmtId="0" fontId="0" fillId="0" borderId="0" xfId="0" applyAlignment="1">
      <alignment wrapText="1"/>
    </xf>
    <xf numFmtId="0" fontId="66" fillId="0" borderId="0" xfId="0" applyFont="1"/>
    <xf numFmtId="0" fontId="65" fillId="0" borderId="1" xfId="0" applyFont="1" applyBorder="1" applyAlignment="1">
      <alignment horizontal="center" vertical="center" wrapText="1"/>
    </xf>
    <xf numFmtId="0" fontId="66" fillId="0" borderId="1" xfId="0" applyFont="1" applyBorder="1" applyAlignment="1">
      <alignment horizontal="center" vertical="center" wrapText="1"/>
    </xf>
    <xf numFmtId="0" fontId="66" fillId="0" borderId="2" xfId="0" applyFont="1" applyBorder="1" applyAlignment="1">
      <alignment horizontal="left" vertical="center" wrapText="1"/>
    </xf>
    <xf numFmtId="14" fontId="66" fillId="0" borderId="1" xfId="0" quotePrefix="1" applyNumberFormat="1" applyFont="1" applyBorder="1" applyAlignment="1">
      <alignment horizontal="center" vertical="center" wrapText="1"/>
    </xf>
    <xf numFmtId="0" fontId="4" fillId="0" borderId="1" xfId="0" applyFont="1" applyFill="1" applyBorder="1" applyAlignment="1">
      <alignment horizontal="center" vertical="center" wrapText="1" shrinkToFit="1"/>
    </xf>
    <xf numFmtId="0" fontId="4" fillId="0" borderId="1" xfId="0" applyFont="1" applyFill="1" applyBorder="1" applyAlignment="1">
      <alignment horizontal="center" vertical="center" shrinkToFit="1"/>
    </xf>
    <xf numFmtId="0" fontId="4" fillId="0" borderId="4" xfId="0" applyFont="1" applyFill="1" applyBorder="1" applyAlignment="1">
      <alignment horizontal="center" vertical="center" wrapText="1" shrinkToFit="1"/>
    </xf>
    <xf numFmtId="0" fontId="4" fillId="0" borderId="5" xfId="0" applyFont="1" applyFill="1" applyBorder="1" applyAlignment="1">
      <alignment horizontal="center" vertical="center" wrapText="1" shrinkToFit="1"/>
    </xf>
    <xf numFmtId="0" fontId="20" fillId="0" borderId="0" xfId="0" applyFont="1" applyFill="1" applyBorder="1" applyAlignment="1">
      <alignment horizontal="center"/>
    </xf>
    <xf numFmtId="0" fontId="4" fillId="0" borderId="7" xfId="0" applyFont="1" applyFill="1" applyBorder="1" applyAlignment="1">
      <alignment horizontal="center" vertical="center" wrapText="1" shrinkToFit="1"/>
    </xf>
    <xf numFmtId="0" fontId="4" fillId="0" borderId="4"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21" fillId="0" borderId="1" xfId="0" applyFont="1" applyFill="1" applyBorder="1" applyAlignment="1">
      <alignment horizontal="center" vertical="center" wrapText="1" shrinkToFit="1"/>
    </xf>
    <xf numFmtId="0" fontId="21" fillId="0" borderId="1" xfId="0" applyFont="1" applyFill="1" applyBorder="1" applyAlignment="1">
      <alignment horizontal="center" vertical="center" shrinkToFit="1"/>
    </xf>
    <xf numFmtId="0" fontId="24" fillId="0" borderId="7" xfId="0" applyFont="1" applyFill="1" applyBorder="1" applyAlignment="1">
      <alignment horizontal="center" vertical="center" wrapText="1" shrinkToFit="1"/>
    </xf>
    <xf numFmtId="0" fontId="24" fillId="0" borderId="4" xfId="0" applyFont="1" applyFill="1" applyBorder="1" applyAlignment="1">
      <alignment horizontal="center" vertical="center" shrinkToFit="1"/>
    </xf>
    <xf numFmtId="0" fontId="24" fillId="0" borderId="5" xfId="0" applyFont="1" applyFill="1" applyBorder="1" applyAlignment="1">
      <alignment horizontal="center" vertical="center" shrinkToFit="1"/>
    </xf>
    <xf numFmtId="0" fontId="24" fillId="0" borderId="4" xfId="0" applyFont="1" applyFill="1" applyBorder="1" applyAlignment="1">
      <alignment horizontal="center" vertical="center" wrapText="1" shrinkToFit="1"/>
    </xf>
    <xf numFmtId="0" fontId="10" fillId="0" borderId="7" xfId="0" applyFont="1" applyFill="1" applyBorder="1" applyAlignment="1">
      <alignment horizontal="center" vertical="center" wrapText="1" shrinkToFit="1"/>
    </xf>
    <xf numFmtId="0" fontId="10" fillId="0" borderId="4" xfId="0" applyFont="1" applyFill="1" applyBorder="1" applyAlignment="1">
      <alignment horizontal="center" vertical="center" wrapText="1" shrinkToFit="1"/>
    </xf>
    <xf numFmtId="0" fontId="10" fillId="0" borderId="5" xfId="0" applyFont="1" applyFill="1" applyBorder="1" applyAlignment="1">
      <alignment horizontal="center" vertical="center" wrapText="1" shrinkToFit="1"/>
    </xf>
    <xf numFmtId="0" fontId="21" fillId="0" borderId="7" xfId="0" applyFont="1" applyFill="1" applyBorder="1" applyAlignment="1">
      <alignment horizontal="center" vertical="center" wrapText="1" shrinkToFit="1"/>
    </xf>
    <xf numFmtId="0" fontId="21" fillId="0" borderId="4" xfId="0" applyFont="1" applyFill="1" applyBorder="1" applyAlignment="1">
      <alignment horizontal="center" vertical="center" shrinkToFit="1"/>
    </xf>
    <xf numFmtId="0" fontId="21" fillId="0" borderId="5" xfId="0" applyFont="1" applyFill="1" applyBorder="1" applyAlignment="1">
      <alignment horizontal="center" vertical="center" shrinkToFit="1"/>
    </xf>
    <xf numFmtId="0" fontId="0" fillId="0" borderId="4" xfId="0" applyFill="1" applyBorder="1"/>
    <xf numFmtId="0" fontId="0" fillId="0" borderId="5" xfId="0" applyFill="1" applyBorder="1"/>
    <xf numFmtId="0" fontId="21" fillId="0" borderId="4" xfId="0" applyFont="1" applyFill="1" applyBorder="1" applyAlignment="1">
      <alignment horizontal="center" vertical="center" wrapText="1" shrinkToFit="1"/>
    </xf>
    <xf numFmtId="0" fontId="21" fillId="0" borderId="5" xfId="0" applyFont="1" applyFill="1" applyBorder="1" applyAlignment="1">
      <alignment horizontal="center" vertical="center" wrapText="1" shrinkToFit="1"/>
    </xf>
    <xf numFmtId="0" fontId="20" fillId="0" borderId="4" xfId="0" applyFont="1" applyFill="1" applyBorder="1"/>
    <xf numFmtId="0" fontId="20" fillId="0" borderId="5" xfId="0" applyFont="1" applyFill="1" applyBorder="1"/>
    <xf numFmtId="0" fontId="5" fillId="0" borderId="1" xfId="0" applyFont="1" applyFill="1" applyBorder="1" applyAlignment="1">
      <alignment horizontal="center" vertical="center" wrapText="1"/>
    </xf>
    <xf numFmtId="165" fontId="5" fillId="0" borderId="1" xfId="0" applyNumberFormat="1"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0" borderId="5" xfId="0" applyFont="1" applyFill="1" applyBorder="1" applyAlignment="1">
      <alignment horizontal="center" vertical="center" wrapText="1"/>
    </xf>
    <xf numFmtId="1" fontId="4" fillId="0" borderId="2" xfId="0" applyNumberFormat="1" applyFont="1" applyFill="1" applyBorder="1" applyAlignment="1">
      <alignment horizontal="left" vertical="center" shrinkToFit="1"/>
    </xf>
    <xf numFmtId="1" fontId="4" fillId="0" borderId="6" xfId="0" applyNumberFormat="1" applyFont="1" applyFill="1" applyBorder="1" applyAlignment="1">
      <alignment horizontal="left" vertical="center" shrinkToFit="1"/>
    </xf>
    <xf numFmtId="1" fontId="4" fillId="0" borderId="3" xfId="0" applyNumberFormat="1" applyFont="1" applyFill="1" applyBorder="1" applyAlignment="1">
      <alignment horizontal="left" vertical="center" shrinkToFit="1"/>
    </xf>
    <xf numFmtId="0" fontId="5" fillId="0" borderId="7" xfId="0" applyFont="1" applyFill="1" applyBorder="1" applyAlignment="1">
      <alignment horizontal="center" vertical="center" wrapText="1" shrinkToFit="1"/>
    </xf>
    <xf numFmtId="0" fontId="18" fillId="0" borderId="5" xfId="0" applyFont="1" applyFill="1" applyBorder="1"/>
    <xf numFmtId="0" fontId="13" fillId="0" borderId="7"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1" xfId="0" applyFont="1" applyFill="1" applyBorder="1" applyAlignment="1">
      <alignment horizontal="center" vertical="center"/>
    </xf>
    <xf numFmtId="2" fontId="1" fillId="0" borderId="0" xfId="0" applyNumberFormat="1" applyFont="1" applyFill="1" applyBorder="1" applyAlignment="1">
      <alignment horizontal="center" wrapText="1"/>
    </xf>
    <xf numFmtId="2" fontId="46" fillId="0" borderId="0" xfId="0" applyNumberFormat="1" applyFont="1" applyFill="1" applyBorder="1" applyAlignment="1">
      <alignment horizontal="center" wrapText="1"/>
    </xf>
    <xf numFmtId="2" fontId="5" fillId="0" borderId="2" xfId="0" applyNumberFormat="1" applyFont="1" applyFill="1" applyBorder="1" applyAlignment="1">
      <alignment horizontal="center" vertical="center"/>
    </xf>
    <xf numFmtId="2" fontId="5" fillId="0" borderId="3" xfId="0" applyNumberFormat="1" applyFont="1" applyFill="1" applyBorder="1" applyAlignment="1">
      <alignment horizontal="center" vertical="center"/>
    </xf>
    <xf numFmtId="14" fontId="5" fillId="0" borderId="1" xfId="0" applyNumberFormat="1" applyFont="1" applyFill="1" applyBorder="1" applyAlignment="1">
      <alignment horizontal="center" vertical="center" wrapText="1"/>
    </xf>
    <xf numFmtId="0" fontId="47" fillId="0" borderId="1" xfId="0" applyFont="1" applyFill="1" applyBorder="1" applyAlignment="1">
      <alignment horizontal="center" vertical="center"/>
    </xf>
    <xf numFmtId="0" fontId="26" fillId="0" borderId="7"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6" fillId="0" borderId="5" xfId="0" applyFont="1" applyFill="1" applyBorder="1" applyAlignment="1">
      <alignment horizontal="center" vertical="center" wrapText="1"/>
    </xf>
    <xf numFmtId="14" fontId="26" fillId="0" borderId="7" xfId="0" applyNumberFormat="1" applyFont="1" applyFill="1" applyBorder="1" applyAlignment="1">
      <alignment horizontal="center" vertical="center" wrapText="1"/>
    </xf>
    <xf numFmtId="14" fontId="26" fillId="0" borderId="4" xfId="0" applyNumberFormat="1" applyFont="1" applyFill="1" applyBorder="1" applyAlignment="1">
      <alignment horizontal="center" vertical="center" wrapText="1"/>
    </xf>
    <xf numFmtId="14" fontId="26" fillId="0" borderId="5" xfId="0" applyNumberFormat="1" applyFont="1" applyFill="1" applyBorder="1" applyAlignment="1">
      <alignment horizontal="center" vertical="center" wrapText="1"/>
    </xf>
    <xf numFmtId="0" fontId="26" fillId="0" borderId="1" xfId="0" applyFont="1" applyFill="1" applyBorder="1" applyAlignment="1">
      <alignment horizontal="center" vertical="center" wrapText="1"/>
    </xf>
    <xf numFmtId="0" fontId="26" fillId="0" borderId="1" xfId="0" applyFont="1" applyFill="1" applyBorder="1" applyAlignment="1">
      <alignment horizontal="center" vertical="center"/>
    </xf>
    <xf numFmtId="49" fontId="27" fillId="0" borderId="14" xfId="0" applyNumberFormat="1" applyFont="1" applyFill="1" applyBorder="1" applyAlignment="1">
      <alignment horizontal="center" vertical="center" wrapText="1"/>
    </xf>
    <xf numFmtId="2" fontId="26" fillId="0" borderId="2" xfId="0" applyNumberFormat="1" applyFont="1" applyFill="1" applyBorder="1" applyAlignment="1">
      <alignment horizontal="center" vertical="center"/>
    </xf>
    <xf numFmtId="2" fontId="26" fillId="0" borderId="3" xfId="0" applyNumberFormat="1" applyFont="1" applyFill="1" applyBorder="1" applyAlignment="1">
      <alignment horizontal="center" vertical="center"/>
    </xf>
    <xf numFmtId="14" fontId="26" fillId="0" borderId="1" xfId="0" applyNumberFormat="1" applyFont="1" applyFill="1" applyBorder="1" applyAlignment="1">
      <alignment horizontal="center" vertical="center" wrapText="1"/>
    </xf>
    <xf numFmtId="0" fontId="44" fillId="0" borderId="0" xfId="0" applyFont="1" applyAlignment="1" applyProtection="1">
      <alignment horizontal="justify" wrapText="1"/>
      <protection hidden="1"/>
    </xf>
    <xf numFmtId="0" fontId="34" fillId="0" borderId="0" xfId="0" applyFont="1" applyAlignment="1" applyProtection="1">
      <alignment horizontal="center" shrinkToFit="1"/>
      <protection hidden="1"/>
    </xf>
    <xf numFmtId="0" fontId="36" fillId="0" borderId="0" xfId="0" applyFont="1" applyAlignment="1" applyProtection="1">
      <alignment horizontal="center" shrinkToFit="1"/>
      <protection hidden="1"/>
    </xf>
    <xf numFmtId="0" fontId="34" fillId="0" borderId="0" xfId="0" applyFont="1" applyAlignment="1" applyProtection="1">
      <alignment horizontal="center"/>
      <protection hidden="1"/>
    </xf>
    <xf numFmtId="0" fontId="36" fillId="0" borderId="0" xfId="0" applyFont="1" applyAlignment="1" applyProtection="1">
      <alignment horizontal="left" shrinkToFit="1"/>
      <protection hidden="1"/>
    </xf>
    <xf numFmtId="14" fontId="36" fillId="0" borderId="0" xfId="0" applyNumberFormat="1" applyFont="1" applyAlignment="1" applyProtection="1">
      <alignment horizontal="left"/>
      <protection hidden="1"/>
    </xf>
    <xf numFmtId="0" fontId="40" fillId="0" borderId="0" xfId="0" applyFont="1" applyAlignment="1" applyProtection="1">
      <alignment horizontal="center"/>
      <protection hidden="1"/>
    </xf>
    <xf numFmtId="0" fontId="35" fillId="0" borderId="0" xfId="0" applyFont="1" applyAlignment="1" applyProtection="1">
      <alignment horizontal="center" shrinkToFit="1"/>
      <protection hidden="1"/>
    </xf>
    <xf numFmtId="0" fontId="1" fillId="0" borderId="0" xfId="0" applyFont="1" applyAlignment="1" applyProtection="1">
      <alignment horizontal="center" shrinkToFit="1"/>
      <protection hidden="1"/>
    </xf>
    <xf numFmtId="0" fontId="41" fillId="0" borderId="0" xfId="0" applyFont="1" applyAlignment="1" applyProtection="1">
      <alignment horizontal="center" shrinkToFit="1"/>
      <protection hidden="1"/>
    </xf>
    <xf numFmtId="0" fontId="4" fillId="0" borderId="2"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hidden="1"/>
    </xf>
    <xf numFmtId="169" fontId="40" fillId="0" borderId="8" xfId="0" applyNumberFormat="1" applyFont="1" applyBorder="1" applyAlignment="1" applyProtection="1">
      <alignment horizontal="left"/>
      <protection hidden="1"/>
    </xf>
    <xf numFmtId="0" fontId="54" fillId="0" borderId="0" xfId="0" applyFont="1" applyAlignment="1" applyProtection="1">
      <alignment horizontal="center" vertical="top" wrapText="1"/>
      <protection hidden="1"/>
    </xf>
    <xf numFmtId="0" fontId="39" fillId="0" borderId="0" xfId="0" applyFont="1" applyAlignment="1" applyProtection="1">
      <alignment horizontal="center"/>
      <protection hidden="1"/>
    </xf>
    <xf numFmtId="0" fontId="38" fillId="0" borderId="0" xfId="0" applyFont="1" applyAlignment="1" applyProtection="1">
      <alignment horizontal="center" shrinkToFit="1"/>
      <protection hidden="1"/>
    </xf>
    <xf numFmtId="0" fontId="37" fillId="0" borderId="0" xfId="0" applyFont="1" applyAlignment="1" applyProtection="1">
      <alignment horizontal="center" shrinkToFit="1"/>
      <protection hidden="1"/>
    </xf>
    <xf numFmtId="0" fontId="1" fillId="0" borderId="0" xfId="0" applyFont="1" applyAlignment="1" applyProtection="1">
      <alignment horizontal="center"/>
      <protection hidden="1"/>
    </xf>
    <xf numFmtId="0" fontId="39" fillId="0" borderId="8" xfId="0" applyFont="1" applyBorder="1" applyAlignment="1" applyProtection="1">
      <alignment horizontal="left" shrinkToFit="1"/>
      <protection hidden="1"/>
    </xf>
    <xf numFmtId="0" fontId="36" fillId="0" borderId="0" xfId="0" applyFont="1" applyAlignment="1" applyProtection="1">
      <alignment horizontal="center"/>
      <protection hidden="1"/>
    </xf>
    <xf numFmtId="0" fontId="37" fillId="0" borderId="0" xfId="0" applyFont="1" applyAlignment="1" applyProtection="1">
      <alignment horizontal="center"/>
      <protection hidden="1"/>
    </xf>
    <xf numFmtId="0" fontId="21" fillId="0" borderId="2" xfId="0" applyFont="1" applyBorder="1" applyAlignment="1" applyProtection="1">
      <alignment horizontal="center" vertical="center" wrapText="1"/>
      <protection hidden="1"/>
    </xf>
    <xf numFmtId="0" fontId="21" fillId="0" borderId="3" xfId="0" applyFont="1" applyBorder="1" applyAlignment="1" applyProtection="1">
      <alignment horizontal="center" vertical="center" wrapText="1"/>
      <protection hidden="1"/>
    </xf>
    <xf numFmtId="0" fontId="34" fillId="0" borderId="0" xfId="0" applyFont="1" applyAlignment="1" applyProtection="1">
      <alignment horizontal="center"/>
      <protection locked="0" hidden="1"/>
    </xf>
    <xf numFmtId="0" fontId="36" fillId="0" borderId="0" xfId="0" applyFont="1" applyAlignment="1" applyProtection="1">
      <alignment horizontal="center"/>
      <protection locked="0" hidden="1"/>
    </xf>
    <xf numFmtId="0" fontId="37" fillId="0" borderId="0" xfId="0" applyFont="1" applyAlignment="1" applyProtection="1">
      <alignment horizontal="center"/>
      <protection locked="0" hidden="1"/>
    </xf>
    <xf numFmtId="0" fontId="36" fillId="0" borderId="0" xfId="0" applyFont="1" applyFill="1" applyBorder="1" applyAlignment="1">
      <alignment horizontal="center" vertical="center" wrapText="1"/>
    </xf>
    <xf numFmtId="0" fontId="23" fillId="0" borderId="1" xfId="0" applyFont="1" applyFill="1" applyBorder="1" applyAlignment="1">
      <alignment horizontal="center" vertical="center" wrapText="1"/>
    </xf>
    <xf numFmtId="2" fontId="23" fillId="0" borderId="14" xfId="0" applyNumberFormat="1" applyFont="1" applyFill="1" applyBorder="1" applyAlignment="1">
      <alignment horizontal="center"/>
    </xf>
    <xf numFmtId="2" fontId="23" fillId="0" borderId="15" xfId="0" applyNumberFormat="1" applyFont="1" applyFill="1" applyBorder="1" applyAlignment="1">
      <alignment horizontal="center"/>
    </xf>
    <xf numFmtId="169" fontId="7" fillId="0" borderId="8" xfId="0" quotePrefix="1" applyNumberFormat="1" applyFont="1" applyFill="1" applyBorder="1" applyAlignment="1">
      <alignment horizontal="left" vertical="center"/>
    </xf>
    <xf numFmtId="0" fontId="23" fillId="0" borderId="1" xfId="0" applyFont="1" applyFill="1" applyBorder="1" applyAlignment="1">
      <alignment horizontal="center" vertical="center"/>
    </xf>
    <xf numFmtId="14" fontId="23" fillId="0" borderId="1" xfId="0" applyNumberFormat="1" applyFont="1" applyFill="1" applyBorder="1" applyAlignment="1">
      <alignment horizontal="center" vertical="center" wrapText="1"/>
    </xf>
    <xf numFmtId="0" fontId="26" fillId="0" borderId="9"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26" fillId="0" borderId="2" xfId="0" applyFont="1" applyFill="1" applyBorder="1" applyAlignment="1">
      <alignment horizontal="center" vertical="center"/>
    </xf>
    <xf numFmtId="0" fontId="26" fillId="0" borderId="6" xfId="0" applyFont="1" applyFill="1" applyBorder="1" applyAlignment="1">
      <alignment horizontal="center" vertical="center"/>
    </xf>
    <xf numFmtId="0" fontId="26" fillId="0" borderId="3" xfId="0" applyFont="1" applyFill="1" applyBorder="1" applyAlignment="1">
      <alignment horizontal="center" vertical="center"/>
    </xf>
    <xf numFmtId="165" fontId="26" fillId="0" borderId="1" xfId="0" applyNumberFormat="1"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7" fillId="0" borderId="0" xfId="0" applyFont="1" applyFill="1" applyBorder="1" applyAlignment="1">
      <alignment horizontal="center"/>
    </xf>
    <xf numFmtId="0" fontId="36" fillId="0" borderId="0" xfId="0" applyFont="1" applyBorder="1" applyAlignment="1">
      <alignment horizontal="center" vertical="center" wrapText="1"/>
    </xf>
    <xf numFmtId="0" fontId="64" fillId="0" borderId="0" xfId="0" applyFont="1" applyBorder="1" applyAlignment="1">
      <alignment horizontal="center" vertical="center"/>
    </xf>
    <xf numFmtId="0" fontId="33" fillId="0" borderId="0" xfId="0" applyFont="1" applyAlignment="1">
      <alignment horizontal="center"/>
    </xf>
    <xf numFmtId="0" fontId="65" fillId="0" borderId="7" xfId="0" applyFont="1" applyBorder="1" applyAlignment="1">
      <alignment horizontal="center" vertical="center" wrapText="1"/>
    </xf>
    <xf numFmtId="0" fontId="65" fillId="0" borderId="4" xfId="0" applyFont="1" applyBorder="1" applyAlignment="1">
      <alignment horizontal="center" vertical="center" wrapText="1"/>
    </xf>
    <xf numFmtId="0" fontId="39" fillId="0" borderId="13" xfId="0" applyFont="1" applyBorder="1" applyAlignment="1">
      <alignment horizontal="center"/>
    </xf>
    <xf numFmtId="0" fontId="65" fillId="0" borderId="1" xfId="0" applyFont="1" applyBorder="1" applyAlignment="1">
      <alignment horizontal="center" vertical="center" wrapText="1"/>
    </xf>
    <xf numFmtId="0" fontId="65"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142875</xdr:colOff>
      <xdr:row>18</xdr:row>
      <xdr:rowOff>28575</xdr:rowOff>
    </xdr:from>
    <xdr:to>
      <xdr:col>10</xdr:col>
      <xdr:colOff>514350</xdr:colOff>
      <xdr:row>20</xdr:row>
      <xdr:rowOff>219075</xdr:rowOff>
    </xdr:to>
    <xdr:pic>
      <xdr:nvPicPr>
        <xdr:cNvPr id="14549" name="Picture 2"/>
        <xdr:cNvPicPr>
          <a:picLocks noChangeAspect="1" noChangeArrowheads="1"/>
        </xdr:cNvPicPr>
      </xdr:nvPicPr>
      <xdr:blipFill>
        <a:blip xmlns:r="http://schemas.openxmlformats.org/officeDocument/2006/relationships" r:embed="rId1"/>
        <a:srcRect/>
        <a:stretch>
          <a:fillRect/>
        </a:stretch>
      </xdr:blipFill>
      <xdr:spPr bwMode="auto">
        <a:xfrm>
          <a:off x="5248275" y="3943350"/>
          <a:ext cx="1362075" cy="666750"/>
        </a:xfrm>
        <a:prstGeom prst="rect">
          <a:avLst/>
        </a:prstGeom>
        <a:solidFill>
          <a:srgbClr val="ED7D31"/>
        </a:solidFill>
        <a:ln w="9525">
          <a:noFill/>
          <a:miter lim="800000"/>
          <a:headEnd/>
          <a:tailEnd/>
        </a:ln>
        <a:effectLst>
          <a:outerShdw dist="50800" dir="5400000" sx="999" sy="999" algn="ctr" rotWithShape="0">
            <a:srgbClr val="FFFFFF"/>
          </a:outerShdw>
        </a:effectLst>
      </xdr:spPr>
    </xdr:pic>
    <xdr:clientData/>
  </xdr:twoCellAnchor>
  <xdr:twoCellAnchor>
    <xdr:from>
      <xdr:col>0</xdr:col>
      <xdr:colOff>266700</xdr:colOff>
      <xdr:row>4</xdr:row>
      <xdr:rowOff>257174</xdr:rowOff>
    </xdr:from>
    <xdr:to>
      <xdr:col>1</xdr:col>
      <xdr:colOff>409575</xdr:colOff>
      <xdr:row>12</xdr:row>
      <xdr:rowOff>171450</xdr:rowOff>
    </xdr:to>
    <xdr:sp macro="" textlink="">
      <xdr:nvSpPr>
        <xdr:cNvPr id="3" name="TextBox 2">
          <a:extLst/>
        </xdr:cNvPr>
        <xdr:cNvSpPr txBox="1"/>
      </xdr:nvSpPr>
      <xdr:spPr>
        <a:xfrm>
          <a:off x="266700" y="1085849"/>
          <a:ext cx="1257300" cy="157162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n-US" sz="1100"/>
        </a:p>
        <a:p>
          <a:pPr algn="ctr"/>
          <a:endParaRPr lang="en-US" sz="1100"/>
        </a:p>
        <a:p>
          <a:pPr algn="ctr"/>
          <a:endParaRPr lang="en-US" sz="1100"/>
        </a:p>
        <a:p>
          <a:pPr algn="ctr"/>
          <a:r>
            <a:rPr lang="en-US" sz="1100"/>
            <a:t>Ảnh</a:t>
          </a:r>
        </a:p>
        <a:p>
          <a:pPr algn="ctr"/>
          <a:r>
            <a:rPr lang="en-US" sz="1100"/>
            <a:t>4</a:t>
          </a:r>
          <a:r>
            <a:rPr lang="en-US" sz="1100" baseline="0"/>
            <a:t> x 6</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1323975</xdr:colOff>
      <xdr:row>1</xdr:row>
      <xdr:rowOff>523875</xdr:rowOff>
    </xdr:from>
    <xdr:to>
      <xdr:col>5</xdr:col>
      <xdr:colOff>247650</xdr:colOff>
      <xdr:row>1</xdr:row>
      <xdr:rowOff>523875</xdr:rowOff>
    </xdr:to>
    <xdr:cxnSp macro="">
      <xdr:nvCxnSpPr>
        <xdr:cNvPr id="3" name="Straight Connector 2"/>
        <xdr:cNvCxnSpPr/>
      </xdr:nvCxnSpPr>
      <xdr:spPr>
        <a:xfrm>
          <a:off x="3505200" y="809625"/>
          <a:ext cx="18859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AD401"/>
  <sheetViews>
    <sheetView topLeftCell="H7" workbookViewId="0">
      <selection sqref="A1:Z1"/>
    </sheetView>
  </sheetViews>
  <sheetFormatPr defaultColWidth="8.90625" defaultRowHeight="13.2" x14ac:dyDescent="0.25"/>
  <cols>
    <col min="1" max="1" width="4.36328125" style="12" customWidth="1"/>
    <col min="2" max="2" width="13.54296875" style="13" customWidth="1"/>
    <col min="3" max="3" width="6.1796875" style="13" customWidth="1"/>
    <col min="4" max="4" width="7.90625" style="14" customWidth="1"/>
    <col min="5" max="5" width="10.81640625" style="12" customWidth="1"/>
    <col min="6" max="6" width="8" style="12" customWidth="1"/>
    <col min="7" max="8" width="4.08984375" style="12" customWidth="1"/>
    <col min="9" max="9" width="8.1796875" style="12" customWidth="1"/>
    <col min="10" max="10" width="4.54296875" style="12" customWidth="1"/>
    <col min="11" max="11" width="11.6328125" style="12" customWidth="1"/>
    <col min="12" max="12" width="7" style="12" customWidth="1"/>
    <col min="13" max="13" width="12.36328125" style="12" customWidth="1"/>
    <col min="14" max="14" width="8.90625" style="12"/>
    <col min="15" max="15" width="8.81640625" style="12" customWidth="1"/>
    <col min="16" max="17" width="4" style="15" hidden="1" customWidth="1"/>
    <col min="18" max="19" width="4" style="12" hidden="1" customWidth="1"/>
    <col min="20" max="20" width="12.81640625" style="12" customWidth="1"/>
    <col min="21" max="21" width="11.1796875" style="12" customWidth="1"/>
    <col min="22" max="22" width="12.36328125" style="2" customWidth="1"/>
    <col min="23" max="23" width="18.453125" style="16" customWidth="1"/>
    <col min="24" max="24" width="5.453125" style="12" customWidth="1"/>
    <col min="25" max="25" width="5.90625" style="58" customWidth="1"/>
    <col min="26" max="26" width="18.36328125" style="19" customWidth="1"/>
    <col min="27" max="27" width="16.81640625" style="16" customWidth="1"/>
    <col min="28" max="16384" width="8.90625" style="16"/>
  </cols>
  <sheetData>
    <row r="1" spans="1:30" s="24" customFormat="1" ht="53.25" customHeight="1" x14ac:dyDescent="0.35">
      <c r="A1" s="355" t="s">
        <v>457</v>
      </c>
      <c r="B1" s="355"/>
      <c r="C1" s="355"/>
      <c r="D1" s="355"/>
      <c r="E1" s="355"/>
      <c r="F1" s="355"/>
      <c r="G1" s="355"/>
      <c r="H1" s="355"/>
      <c r="I1" s="355"/>
      <c r="J1" s="355"/>
      <c r="K1" s="355"/>
      <c r="L1" s="355"/>
      <c r="M1" s="355"/>
      <c r="N1" s="355"/>
      <c r="O1" s="355"/>
      <c r="P1" s="355"/>
      <c r="Q1" s="355"/>
      <c r="R1" s="355"/>
      <c r="S1" s="355"/>
      <c r="T1" s="355"/>
      <c r="U1" s="355"/>
      <c r="V1" s="355"/>
      <c r="W1" s="355"/>
      <c r="X1" s="355"/>
      <c r="Y1" s="355"/>
      <c r="Z1" s="355"/>
    </row>
    <row r="2" spans="1:30" s="27" customFormat="1" ht="20.25" customHeight="1" x14ac:dyDescent="0.35">
      <c r="A2" s="356" t="s">
        <v>458</v>
      </c>
      <c r="B2" s="356"/>
      <c r="C2" s="356"/>
      <c r="D2" s="356"/>
      <c r="E2" s="356"/>
      <c r="F2" s="356"/>
      <c r="G2" s="356"/>
      <c r="H2" s="356"/>
      <c r="I2" s="356"/>
      <c r="J2" s="356"/>
      <c r="K2" s="356"/>
      <c r="L2" s="356"/>
      <c r="M2" s="356"/>
      <c r="N2" s="356"/>
      <c r="O2" s="356"/>
      <c r="P2" s="356"/>
      <c r="Q2" s="356"/>
      <c r="R2" s="356"/>
      <c r="S2" s="356"/>
      <c r="T2" s="356"/>
      <c r="U2" s="356"/>
      <c r="V2" s="356"/>
      <c r="W2" s="356"/>
      <c r="X2" s="356"/>
      <c r="Y2" s="356"/>
      <c r="Z2" s="356"/>
    </row>
    <row r="3" spans="1:30" s="27" customFormat="1" ht="16.5" customHeight="1" x14ac:dyDescent="0.35">
      <c r="A3" s="20"/>
      <c r="B3" s="20"/>
      <c r="C3" s="20"/>
      <c r="D3" s="20"/>
      <c r="E3" s="20"/>
      <c r="F3" s="20"/>
      <c r="G3" s="20"/>
      <c r="H3" s="20"/>
      <c r="I3" s="62"/>
      <c r="J3" s="20"/>
      <c r="K3" s="20"/>
      <c r="L3" s="20"/>
      <c r="M3" s="20"/>
      <c r="N3" s="20"/>
      <c r="O3" s="20"/>
      <c r="P3" s="20"/>
      <c r="Q3" s="20"/>
      <c r="R3" s="20"/>
      <c r="S3" s="20"/>
      <c r="T3" s="20"/>
      <c r="U3" s="20"/>
      <c r="V3" s="20"/>
      <c r="W3" s="20"/>
      <c r="X3" s="20"/>
      <c r="Y3" s="56"/>
      <c r="Z3" s="20"/>
    </row>
    <row r="4" spans="1:30" s="2" customFormat="1" ht="30" customHeight="1" x14ac:dyDescent="0.2">
      <c r="A4" s="354" t="s">
        <v>0</v>
      </c>
      <c r="B4" s="357" t="s">
        <v>1</v>
      </c>
      <c r="C4" s="358"/>
      <c r="D4" s="359" t="s">
        <v>2</v>
      </c>
      <c r="E4" s="329" t="s">
        <v>3</v>
      </c>
      <c r="F4" s="329"/>
      <c r="G4" s="360" t="s">
        <v>65</v>
      </c>
      <c r="H4" s="360"/>
      <c r="I4" s="360"/>
      <c r="J4" s="329" t="s">
        <v>76</v>
      </c>
      <c r="K4" s="329" t="s">
        <v>4</v>
      </c>
      <c r="L4" s="329" t="s">
        <v>5</v>
      </c>
      <c r="M4" s="329" t="s">
        <v>6</v>
      </c>
      <c r="N4" s="351" t="s">
        <v>7</v>
      </c>
      <c r="O4" s="352"/>
      <c r="P4" s="352"/>
      <c r="Q4" s="352"/>
      <c r="R4" s="352"/>
      <c r="S4" s="352"/>
      <c r="T4" s="352"/>
      <c r="U4" s="352"/>
      <c r="V4" s="352"/>
      <c r="W4" s="353"/>
      <c r="X4" s="337" t="s">
        <v>8</v>
      </c>
      <c r="Y4" s="340" t="s">
        <v>34</v>
      </c>
      <c r="Z4" s="348" t="s">
        <v>22</v>
      </c>
    </row>
    <row r="5" spans="1:30" s="2" customFormat="1" ht="57" customHeight="1" x14ac:dyDescent="0.2">
      <c r="A5" s="354"/>
      <c r="B5" s="357"/>
      <c r="C5" s="358"/>
      <c r="D5" s="359"/>
      <c r="E5" s="329" t="s">
        <v>9</v>
      </c>
      <c r="F5" s="329" t="s">
        <v>21</v>
      </c>
      <c r="G5" s="329" t="s">
        <v>101</v>
      </c>
      <c r="H5" s="329" t="s">
        <v>20</v>
      </c>
      <c r="I5" s="354" t="s">
        <v>10</v>
      </c>
      <c r="J5" s="329"/>
      <c r="K5" s="329"/>
      <c r="L5" s="329"/>
      <c r="M5" s="329"/>
      <c r="N5" s="329" t="s">
        <v>11</v>
      </c>
      <c r="O5" s="329" t="s">
        <v>12</v>
      </c>
      <c r="P5" s="330" t="s">
        <v>23</v>
      </c>
      <c r="Q5" s="330"/>
      <c r="R5" s="331" t="s">
        <v>17</v>
      </c>
      <c r="S5" s="332"/>
      <c r="T5" s="333"/>
      <c r="U5" s="337" t="s">
        <v>18</v>
      </c>
      <c r="V5" s="337" t="s">
        <v>19</v>
      </c>
      <c r="W5" s="337" t="s">
        <v>13</v>
      </c>
      <c r="X5" s="338"/>
      <c r="Y5" s="341"/>
      <c r="Z5" s="349"/>
    </row>
    <row r="6" spans="1:30" s="2" customFormat="1" ht="30" customHeight="1" x14ac:dyDescent="0.2">
      <c r="A6" s="354"/>
      <c r="B6" s="357"/>
      <c r="C6" s="358"/>
      <c r="D6" s="359"/>
      <c r="E6" s="329"/>
      <c r="F6" s="329"/>
      <c r="G6" s="329"/>
      <c r="H6" s="329"/>
      <c r="I6" s="354"/>
      <c r="J6" s="329"/>
      <c r="K6" s="329"/>
      <c r="L6" s="329"/>
      <c r="M6" s="329"/>
      <c r="N6" s="329"/>
      <c r="O6" s="329"/>
      <c r="P6" s="3" t="s">
        <v>14</v>
      </c>
      <c r="Q6" s="3" t="s">
        <v>15</v>
      </c>
      <c r="R6" s="334"/>
      <c r="S6" s="335"/>
      <c r="T6" s="336"/>
      <c r="U6" s="339"/>
      <c r="V6" s="339"/>
      <c r="W6" s="339"/>
      <c r="X6" s="339"/>
      <c r="Y6" s="342"/>
      <c r="Z6" s="350"/>
    </row>
    <row r="7" spans="1:30" s="11" customFormat="1" ht="18" customHeight="1" x14ac:dyDescent="0.25">
      <c r="A7" s="4">
        <v>1</v>
      </c>
      <c r="B7" s="5">
        <v>2</v>
      </c>
      <c r="C7" s="6"/>
      <c r="D7" s="7">
        <v>3</v>
      </c>
      <c r="E7" s="7">
        <v>5</v>
      </c>
      <c r="F7" s="7">
        <v>6</v>
      </c>
      <c r="G7" s="7">
        <v>7</v>
      </c>
      <c r="H7" s="7">
        <v>8</v>
      </c>
      <c r="I7" s="7">
        <v>9</v>
      </c>
      <c r="J7" s="7">
        <v>10</v>
      </c>
      <c r="K7" s="7">
        <v>11</v>
      </c>
      <c r="L7" s="7">
        <v>12</v>
      </c>
      <c r="M7" s="7">
        <v>13</v>
      </c>
      <c r="N7" s="7">
        <v>14</v>
      </c>
      <c r="O7" s="7">
        <v>15</v>
      </c>
      <c r="P7" s="8">
        <v>16</v>
      </c>
      <c r="Q7" s="8">
        <v>17</v>
      </c>
      <c r="R7" s="7">
        <v>18</v>
      </c>
      <c r="S7" s="7">
        <v>19</v>
      </c>
      <c r="T7" s="7">
        <v>20</v>
      </c>
      <c r="U7" s="7">
        <v>21</v>
      </c>
      <c r="V7" s="9">
        <v>22</v>
      </c>
      <c r="W7" s="7">
        <v>23</v>
      </c>
      <c r="X7" s="7">
        <v>25</v>
      </c>
      <c r="Y7" s="57">
        <v>26</v>
      </c>
      <c r="Z7" s="18">
        <v>27</v>
      </c>
      <c r="AA7" s="10"/>
    </row>
    <row r="8" spans="1:30" s="1" customFormat="1" ht="24" customHeight="1" x14ac:dyDescent="0.25">
      <c r="A8" s="142" t="s">
        <v>35</v>
      </c>
      <c r="B8" s="143" t="s">
        <v>36</v>
      </c>
      <c r="C8" s="144"/>
      <c r="D8" s="144"/>
      <c r="E8" s="144"/>
      <c r="F8" s="145"/>
      <c r="G8" s="7"/>
      <c r="H8" s="7"/>
      <c r="I8" s="7"/>
      <c r="J8" s="7"/>
      <c r="K8" s="7"/>
      <c r="L8" s="7"/>
      <c r="M8" s="7"/>
      <c r="N8" s="7"/>
      <c r="O8" s="7"/>
      <c r="P8" s="8"/>
      <c r="Q8" s="8"/>
      <c r="R8" s="7"/>
      <c r="S8" s="7"/>
      <c r="T8" s="7"/>
      <c r="U8" s="7"/>
      <c r="V8" s="9"/>
      <c r="W8" s="7"/>
      <c r="X8" s="7"/>
      <c r="Y8" s="146"/>
      <c r="Z8" s="7"/>
      <c r="AA8" s="17"/>
      <c r="AB8" s="17"/>
      <c r="AC8" s="17"/>
      <c r="AD8" s="17"/>
    </row>
    <row r="9" spans="1:30" s="1" customFormat="1" ht="18.75" customHeight="1" x14ac:dyDescent="0.25">
      <c r="A9" s="34">
        <v>1</v>
      </c>
      <c r="B9" s="51" t="s">
        <v>167</v>
      </c>
      <c r="C9" s="50" t="s">
        <v>205</v>
      </c>
      <c r="D9" s="35">
        <v>33410</v>
      </c>
      <c r="E9" s="34" t="s">
        <v>207</v>
      </c>
      <c r="F9" s="35">
        <v>42538</v>
      </c>
      <c r="G9" s="34" t="s">
        <v>24</v>
      </c>
      <c r="H9" s="34" t="s">
        <v>24</v>
      </c>
      <c r="I9" s="34"/>
      <c r="J9" s="34" t="s">
        <v>208</v>
      </c>
      <c r="K9" s="34" t="s">
        <v>209</v>
      </c>
      <c r="L9" s="34" t="s">
        <v>210</v>
      </c>
      <c r="M9" s="34" t="s">
        <v>211</v>
      </c>
      <c r="N9" s="35">
        <v>42592</v>
      </c>
      <c r="O9" s="35">
        <v>42886</v>
      </c>
      <c r="P9" s="34">
        <v>9</v>
      </c>
      <c r="Q9" s="34">
        <v>22</v>
      </c>
      <c r="R9" s="34"/>
      <c r="S9" s="34"/>
      <c r="T9" s="34"/>
      <c r="U9" s="34"/>
      <c r="V9" s="36"/>
      <c r="W9" s="37" t="s">
        <v>209</v>
      </c>
      <c r="X9" s="34"/>
      <c r="Y9" s="147" t="s">
        <v>459</v>
      </c>
      <c r="Z9" s="148"/>
      <c r="AA9" s="17"/>
      <c r="AB9" s="17"/>
      <c r="AC9" s="17"/>
      <c r="AD9" s="17"/>
    </row>
    <row r="10" spans="1:30" s="1" customFormat="1" ht="24.75" customHeight="1" x14ac:dyDescent="0.25">
      <c r="A10" s="67" t="s">
        <v>39</v>
      </c>
      <c r="B10" s="343" t="s">
        <v>68</v>
      </c>
      <c r="C10" s="344"/>
      <c r="D10" s="344"/>
      <c r="E10" s="344"/>
      <c r="F10" s="345"/>
      <c r="G10" s="34"/>
      <c r="H10" s="34"/>
      <c r="I10" s="34"/>
      <c r="J10" s="34"/>
      <c r="K10" s="34"/>
      <c r="L10" s="34"/>
      <c r="M10" s="34"/>
      <c r="N10" s="35"/>
      <c r="O10" s="35"/>
      <c r="P10" s="34"/>
      <c r="Q10" s="34"/>
      <c r="R10" s="34"/>
      <c r="S10" s="34"/>
      <c r="T10" s="34"/>
      <c r="U10" s="34"/>
      <c r="V10" s="34"/>
      <c r="W10" s="37"/>
      <c r="X10" s="34"/>
      <c r="Y10" s="34"/>
      <c r="Z10" s="68"/>
    </row>
    <row r="11" spans="1:30" s="1" customFormat="1" ht="18.75" customHeight="1" x14ac:dyDescent="0.25">
      <c r="A11" s="49">
        <v>2</v>
      </c>
      <c r="B11" s="149" t="s">
        <v>212</v>
      </c>
      <c r="C11" s="150" t="s">
        <v>213</v>
      </c>
      <c r="D11" s="35">
        <v>30462</v>
      </c>
      <c r="E11" s="34" t="s">
        <v>214</v>
      </c>
      <c r="F11" s="35">
        <v>40660</v>
      </c>
      <c r="G11" s="34" t="s">
        <v>192</v>
      </c>
      <c r="H11" s="34" t="s">
        <v>24</v>
      </c>
      <c r="I11" s="34"/>
      <c r="J11" s="34"/>
      <c r="K11" s="34" t="s">
        <v>215</v>
      </c>
      <c r="L11" s="34" t="s">
        <v>216</v>
      </c>
      <c r="M11" s="34" t="s">
        <v>211</v>
      </c>
      <c r="N11" s="35">
        <v>40817</v>
      </c>
      <c r="O11" s="35">
        <v>41060</v>
      </c>
      <c r="P11" s="34">
        <v>8</v>
      </c>
      <c r="Q11" s="34">
        <v>0</v>
      </c>
      <c r="R11" s="34">
        <f t="shared" ref="R11:R17" si="0">DATEDIF(N11,O11,"m")</f>
        <v>7</v>
      </c>
      <c r="S11" s="34">
        <f t="shared" ref="S11:S17" si="1">DATEDIF(N11,O11,"md")</f>
        <v>30</v>
      </c>
      <c r="T11" s="34" t="str">
        <f t="shared" ref="T11:T30" si="2">R11+INT(S11/30)&amp;" tháng "&amp;MOD(S11,30)&amp;" ngày"</f>
        <v>8 tháng 0 ngày</v>
      </c>
      <c r="U11" s="34"/>
      <c r="V11" s="34"/>
      <c r="W11" s="37" t="s">
        <v>217</v>
      </c>
      <c r="X11" s="34" t="s">
        <v>198</v>
      </c>
      <c r="Y11" s="308" t="s">
        <v>33</v>
      </c>
      <c r="Z11" s="148"/>
      <c r="AA11" s="17"/>
      <c r="AB11" s="17"/>
      <c r="AC11" s="17"/>
      <c r="AD11" s="17"/>
    </row>
    <row r="12" spans="1:30" s="1" customFormat="1" ht="18.75" customHeight="1" x14ac:dyDescent="0.25">
      <c r="A12" s="49"/>
      <c r="B12" s="149"/>
      <c r="C12" s="150"/>
      <c r="D12" s="35"/>
      <c r="E12" s="34"/>
      <c r="F12" s="35"/>
      <c r="G12" s="34"/>
      <c r="H12" s="34"/>
      <c r="I12" s="34"/>
      <c r="J12" s="34"/>
      <c r="K12" s="34"/>
      <c r="L12" s="34"/>
      <c r="M12" s="34"/>
      <c r="N12" s="35">
        <v>41183</v>
      </c>
      <c r="O12" s="35">
        <v>41307</v>
      </c>
      <c r="P12" s="34">
        <v>4</v>
      </c>
      <c r="Q12" s="34">
        <v>0</v>
      </c>
      <c r="R12" s="34">
        <f t="shared" si="0"/>
        <v>4</v>
      </c>
      <c r="S12" s="34">
        <f t="shared" si="1"/>
        <v>1</v>
      </c>
      <c r="T12" s="34" t="str">
        <f t="shared" si="2"/>
        <v>4 tháng 1 ngày</v>
      </c>
      <c r="U12" s="34"/>
      <c r="V12" s="34"/>
      <c r="W12" s="37" t="s">
        <v>218</v>
      </c>
      <c r="X12" s="34"/>
      <c r="Y12" s="327"/>
      <c r="Z12" s="151"/>
      <c r="AA12" s="17"/>
      <c r="AB12" s="17"/>
      <c r="AC12" s="17"/>
      <c r="AD12" s="17"/>
    </row>
    <row r="13" spans="1:30" s="1" customFormat="1" ht="22.5" customHeight="1" x14ac:dyDescent="0.25">
      <c r="A13" s="49"/>
      <c r="B13" s="149"/>
      <c r="C13" s="150"/>
      <c r="D13" s="35"/>
      <c r="E13" s="34"/>
      <c r="F13" s="35"/>
      <c r="G13" s="34"/>
      <c r="H13" s="34"/>
      <c r="I13" s="34"/>
      <c r="J13" s="34"/>
      <c r="K13" s="34"/>
      <c r="L13" s="34"/>
      <c r="M13" s="34"/>
      <c r="N13" s="35">
        <v>41487</v>
      </c>
      <c r="O13" s="35">
        <v>41698</v>
      </c>
      <c r="P13" s="34">
        <v>7</v>
      </c>
      <c r="Q13" s="34">
        <v>0</v>
      </c>
      <c r="R13" s="34">
        <f t="shared" si="0"/>
        <v>6</v>
      </c>
      <c r="S13" s="34">
        <f t="shared" si="1"/>
        <v>27</v>
      </c>
      <c r="T13" s="34" t="str">
        <f t="shared" si="2"/>
        <v>6 tháng 27 ngày</v>
      </c>
      <c r="U13" s="34"/>
      <c r="V13" s="34"/>
      <c r="W13" s="37" t="s">
        <v>219</v>
      </c>
      <c r="X13" s="34"/>
      <c r="Y13" s="327"/>
      <c r="Z13" s="152"/>
      <c r="AA13" s="17"/>
      <c r="AB13" s="17"/>
      <c r="AC13" s="17"/>
      <c r="AD13" s="17"/>
    </row>
    <row r="14" spans="1:30" s="1" customFormat="1" ht="18.75" customHeight="1" x14ac:dyDescent="0.25">
      <c r="A14" s="49"/>
      <c r="B14" s="149"/>
      <c r="C14" s="150"/>
      <c r="D14" s="35"/>
      <c r="E14" s="34"/>
      <c r="F14" s="35"/>
      <c r="G14" s="34"/>
      <c r="H14" s="34"/>
      <c r="I14" s="34"/>
      <c r="J14" s="34"/>
      <c r="K14" s="34"/>
      <c r="L14" s="34"/>
      <c r="M14" s="34"/>
      <c r="N14" s="35">
        <v>41862</v>
      </c>
      <c r="O14" s="35">
        <v>41942</v>
      </c>
      <c r="P14" s="34">
        <v>2</v>
      </c>
      <c r="Q14" s="34">
        <v>20</v>
      </c>
      <c r="R14" s="34">
        <f t="shared" si="0"/>
        <v>2</v>
      </c>
      <c r="S14" s="34">
        <f t="shared" si="1"/>
        <v>19</v>
      </c>
      <c r="T14" s="34" t="str">
        <f t="shared" si="2"/>
        <v>2 tháng 19 ngày</v>
      </c>
      <c r="U14" s="34"/>
      <c r="V14" s="34"/>
      <c r="W14" s="37" t="s">
        <v>220</v>
      </c>
      <c r="X14" s="34"/>
      <c r="Y14" s="327"/>
      <c r="Z14" s="152"/>
      <c r="AA14" s="17"/>
      <c r="AB14" s="17"/>
      <c r="AC14" s="17"/>
      <c r="AD14" s="17"/>
    </row>
    <row r="15" spans="1:30" s="1" customFormat="1" ht="18.75" customHeight="1" x14ac:dyDescent="0.25">
      <c r="A15" s="49"/>
      <c r="B15" s="149"/>
      <c r="C15" s="150"/>
      <c r="D15" s="35"/>
      <c r="E15" s="34"/>
      <c r="F15" s="35"/>
      <c r="G15" s="34"/>
      <c r="H15" s="34"/>
      <c r="I15" s="34"/>
      <c r="J15" s="34"/>
      <c r="K15" s="34"/>
      <c r="L15" s="34"/>
      <c r="M15" s="34"/>
      <c r="N15" s="35">
        <v>41944</v>
      </c>
      <c r="O15" s="35">
        <v>42155</v>
      </c>
      <c r="P15" s="34">
        <v>7</v>
      </c>
      <c r="Q15" s="34">
        <v>0</v>
      </c>
      <c r="R15" s="34">
        <f t="shared" si="0"/>
        <v>6</v>
      </c>
      <c r="S15" s="34">
        <f t="shared" si="1"/>
        <v>30</v>
      </c>
      <c r="T15" s="34" t="str">
        <f t="shared" si="2"/>
        <v>7 tháng 0 ngày</v>
      </c>
      <c r="U15" s="34"/>
      <c r="V15" s="34"/>
      <c r="W15" s="37" t="s">
        <v>215</v>
      </c>
      <c r="X15" s="34"/>
      <c r="Y15" s="327"/>
      <c r="Z15" s="152"/>
      <c r="AA15" s="17"/>
      <c r="AB15" s="17"/>
      <c r="AC15" s="17"/>
      <c r="AD15" s="17"/>
    </row>
    <row r="16" spans="1:30" s="1" customFormat="1" ht="18.75" customHeight="1" x14ac:dyDescent="0.25">
      <c r="A16" s="49"/>
      <c r="B16" s="149"/>
      <c r="C16" s="150"/>
      <c r="D16" s="35"/>
      <c r="E16" s="34"/>
      <c r="F16" s="35"/>
      <c r="G16" s="34"/>
      <c r="H16" s="34"/>
      <c r="I16" s="34"/>
      <c r="J16" s="34"/>
      <c r="K16" s="34"/>
      <c r="L16" s="34"/>
      <c r="M16" s="34"/>
      <c r="N16" s="35">
        <v>42226</v>
      </c>
      <c r="O16" s="35">
        <v>42521</v>
      </c>
      <c r="P16" s="34">
        <v>9</v>
      </c>
      <c r="Q16" s="34">
        <v>21</v>
      </c>
      <c r="R16" s="34">
        <f t="shared" si="0"/>
        <v>9</v>
      </c>
      <c r="S16" s="34">
        <f t="shared" si="1"/>
        <v>21</v>
      </c>
      <c r="T16" s="34" t="str">
        <f t="shared" si="2"/>
        <v>9 tháng 21 ngày</v>
      </c>
      <c r="U16" s="34"/>
      <c r="V16" s="34"/>
      <c r="W16" s="37" t="s">
        <v>215</v>
      </c>
      <c r="X16" s="34"/>
      <c r="Y16" s="327"/>
      <c r="Z16" s="152"/>
      <c r="AA16" s="17"/>
      <c r="AB16" s="17"/>
      <c r="AC16" s="17"/>
      <c r="AD16" s="17"/>
    </row>
    <row r="17" spans="1:30" s="1" customFormat="1" ht="18.75" customHeight="1" x14ac:dyDescent="0.25">
      <c r="A17" s="49"/>
      <c r="B17" s="149"/>
      <c r="C17" s="150"/>
      <c r="D17" s="35"/>
      <c r="E17" s="34"/>
      <c r="F17" s="35"/>
      <c r="G17" s="34"/>
      <c r="H17" s="34"/>
      <c r="I17" s="34"/>
      <c r="J17" s="34"/>
      <c r="K17" s="34"/>
      <c r="L17" s="34"/>
      <c r="M17" s="34"/>
      <c r="N17" s="35">
        <v>42592</v>
      </c>
      <c r="O17" s="35">
        <v>42886</v>
      </c>
      <c r="P17" s="34">
        <v>9</v>
      </c>
      <c r="Q17" s="34">
        <v>22</v>
      </c>
      <c r="R17" s="34">
        <f t="shared" si="0"/>
        <v>9</v>
      </c>
      <c r="S17" s="34">
        <f t="shared" si="1"/>
        <v>21</v>
      </c>
      <c r="T17" s="34" t="str">
        <f t="shared" si="2"/>
        <v>9 tháng 21 ngày</v>
      </c>
      <c r="U17" s="34"/>
      <c r="V17" s="34"/>
      <c r="W17" s="37" t="s">
        <v>215</v>
      </c>
      <c r="X17" s="34"/>
      <c r="Y17" s="327"/>
      <c r="Z17" s="151"/>
      <c r="AA17" s="17"/>
      <c r="AB17" s="17"/>
      <c r="AC17" s="17"/>
      <c r="AD17" s="17"/>
    </row>
    <row r="18" spans="1:30" s="1" customFormat="1" ht="18.75" customHeight="1" x14ac:dyDescent="0.25">
      <c r="A18" s="49"/>
      <c r="B18" s="149"/>
      <c r="C18" s="150"/>
      <c r="D18" s="35"/>
      <c r="E18" s="34"/>
      <c r="F18" s="35"/>
      <c r="G18" s="34"/>
      <c r="H18" s="34"/>
      <c r="I18" s="34"/>
      <c r="J18" s="34"/>
      <c r="K18" s="34"/>
      <c r="L18" s="34"/>
      <c r="M18" s="34"/>
      <c r="N18" s="35"/>
      <c r="O18" s="35"/>
      <c r="P18" s="39">
        <f>SUM(P11:P17)</f>
        <v>46</v>
      </c>
      <c r="Q18" s="39">
        <f>SUM(Q11:Q17)</f>
        <v>63</v>
      </c>
      <c r="R18" s="39">
        <f>SUM(R11:R17)</f>
        <v>43</v>
      </c>
      <c r="S18" s="39">
        <f>SUM(S11:S17)</f>
        <v>149</v>
      </c>
      <c r="T18" s="39" t="str">
        <f t="shared" si="2"/>
        <v>47 tháng 29 ngày</v>
      </c>
      <c r="U18" s="39"/>
      <c r="V18" s="36" t="s">
        <v>221</v>
      </c>
      <c r="W18" s="37"/>
      <c r="X18" s="34"/>
      <c r="Y18" s="328"/>
      <c r="Z18" s="151"/>
      <c r="AA18" s="17"/>
      <c r="AB18" s="17"/>
      <c r="AC18" s="17"/>
      <c r="AD18" s="17"/>
    </row>
    <row r="19" spans="1:30" s="1" customFormat="1" ht="18.75" customHeight="1" x14ac:dyDescent="0.25">
      <c r="A19" s="49">
        <v>3</v>
      </c>
      <c r="B19" s="149" t="s">
        <v>222</v>
      </c>
      <c r="C19" s="150" t="s">
        <v>223</v>
      </c>
      <c r="D19" s="35">
        <v>31970</v>
      </c>
      <c r="E19" s="34" t="s">
        <v>214</v>
      </c>
      <c r="F19" s="35">
        <v>40640</v>
      </c>
      <c r="G19" s="34" t="s">
        <v>24</v>
      </c>
      <c r="H19" s="34" t="s">
        <v>24</v>
      </c>
      <c r="I19" s="34"/>
      <c r="J19" s="34"/>
      <c r="K19" s="34" t="s">
        <v>225</v>
      </c>
      <c r="L19" s="34" t="s">
        <v>216</v>
      </c>
      <c r="M19" s="34" t="s">
        <v>211</v>
      </c>
      <c r="N19" s="35">
        <v>40725</v>
      </c>
      <c r="O19" s="35">
        <v>42906</v>
      </c>
      <c r="P19" s="34">
        <v>71</v>
      </c>
      <c r="Q19" s="34">
        <v>20</v>
      </c>
      <c r="R19" s="34">
        <f>DATEDIF(N19,O19,"m")</f>
        <v>71</v>
      </c>
      <c r="S19" s="34">
        <f>DATEDIF(N19,O19,"md")</f>
        <v>19</v>
      </c>
      <c r="T19" s="34" t="str">
        <f t="shared" si="2"/>
        <v>71 tháng 19 ngày</v>
      </c>
      <c r="U19" s="34"/>
      <c r="V19" s="34"/>
      <c r="W19" s="37" t="s">
        <v>225</v>
      </c>
      <c r="X19" s="34" t="s">
        <v>198</v>
      </c>
      <c r="Y19" s="346" t="s">
        <v>33</v>
      </c>
      <c r="Z19" s="151"/>
      <c r="AA19" s="17"/>
      <c r="AB19" s="17"/>
      <c r="AC19" s="17"/>
      <c r="AD19" s="17"/>
    </row>
    <row r="20" spans="1:30" s="1" customFormat="1" ht="18.75" customHeight="1" x14ac:dyDescent="0.25">
      <c r="A20" s="49"/>
      <c r="B20" s="149"/>
      <c r="C20" s="150"/>
      <c r="D20" s="35"/>
      <c r="E20" s="34"/>
      <c r="F20" s="35"/>
      <c r="G20" s="34"/>
      <c r="H20" s="34"/>
      <c r="I20" s="34"/>
      <c r="J20" s="34"/>
      <c r="K20" s="34"/>
      <c r="L20" s="34"/>
      <c r="M20" s="34"/>
      <c r="N20" s="35"/>
      <c r="O20" s="35"/>
      <c r="P20" s="39">
        <f>SUM(P19:P19)</f>
        <v>71</v>
      </c>
      <c r="Q20" s="39">
        <f>SUM(Q19:Q19)</f>
        <v>20</v>
      </c>
      <c r="R20" s="39">
        <f>SUM(R19:R19)</f>
        <v>71</v>
      </c>
      <c r="S20" s="39">
        <f>SUM(S19:S19)</f>
        <v>19</v>
      </c>
      <c r="T20" s="39" t="str">
        <f t="shared" si="2"/>
        <v>71 tháng 19 ngày</v>
      </c>
      <c r="U20" s="34"/>
      <c r="V20" s="39" t="s">
        <v>226</v>
      </c>
      <c r="W20" s="37"/>
      <c r="X20" s="34"/>
      <c r="Y20" s="347"/>
      <c r="Z20" s="151"/>
      <c r="AA20" s="17"/>
      <c r="AB20" s="17"/>
      <c r="AC20" s="17"/>
      <c r="AD20" s="17"/>
    </row>
    <row r="21" spans="1:30" s="1" customFormat="1" ht="18.75" customHeight="1" x14ac:dyDescent="0.25">
      <c r="A21" s="49">
        <v>4</v>
      </c>
      <c r="B21" s="149" t="s">
        <v>189</v>
      </c>
      <c r="C21" s="150" t="s">
        <v>156</v>
      </c>
      <c r="D21" s="35">
        <v>31257</v>
      </c>
      <c r="E21" s="34" t="s">
        <v>207</v>
      </c>
      <c r="F21" s="35">
        <v>41022</v>
      </c>
      <c r="G21" s="34" t="s">
        <v>24</v>
      </c>
      <c r="H21" s="34" t="s">
        <v>24</v>
      </c>
      <c r="I21" s="34"/>
      <c r="J21" s="34"/>
      <c r="K21" s="34" t="s">
        <v>220</v>
      </c>
      <c r="L21" s="34" t="s">
        <v>216</v>
      </c>
      <c r="M21" s="34" t="s">
        <v>211</v>
      </c>
      <c r="N21" s="35">
        <v>39326</v>
      </c>
      <c r="O21" s="35">
        <v>41029</v>
      </c>
      <c r="P21" s="34">
        <v>55</v>
      </c>
      <c r="Q21" s="34">
        <v>0</v>
      </c>
      <c r="R21" s="34">
        <f>DATEDIF(N21,O21,"m")</f>
        <v>55</v>
      </c>
      <c r="S21" s="34">
        <f>DATEDIF(N21,O21,"md")</f>
        <v>29</v>
      </c>
      <c r="T21" s="34" t="str">
        <f t="shared" si="2"/>
        <v>55 tháng 29 ngày</v>
      </c>
      <c r="U21" s="38" t="s">
        <v>228</v>
      </c>
      <c r="V21" s="34"/>
      <c r="W21" s="37" t="s">
        <v>225</v>
      </c>
      <c r="X21" s="34" t="s">
        <v>198</v>
      </c>
      <c r="Y21" s="308" t="s">
        <v>33</v>
      </c>
      <c r="Z21" s="152" t="s">
        <v>227</v>
      </c>
      <c r="AA21" s="17"/>
      <c r="AB21" s="17"/>
      <c r="AC21" s="17"/>
      <c r="AD21" s="17"/>
    </row>
    <row r="22" spans="1:30" s="1" customFormat="1" ht="18.75" customHeight="1" x14ac:dyDescent="0.25">
      <c r="A22" s="49"/>
      <c r="B22" s="149"/>
      <c r="C22" s="150"/>
      <c r="D22" s="35"/>
      <c r="E22" s="34"/>
      <c r="F22" s="35"/>
      <c r="G22" s="34"/>
      <c r="H22" s="34"/>
      <c r="I22" s="34"/>
      <c r="J22" s="34"/>
      <c r="K22" s="34"/>
      <c r="L22" s="34"/>
      <c r="M22" s="34"/>
      <c r="N22" s="35">
        <v>41030</v>
      </c>
      <c r="O22" s="35">
        <v>42582</v>
      </c>
      <c r="P22" s="34">
        <v>50</v>
      </c>
      <c r="Q22" s="34">
        <v>0</v>
      </c>
      <c r="R22" s="34">
        <f>DATEDIF(N22,O22,"m")</f>
        <v>50</v>
      </c>
      <c r="S22" s="34">
        <f>DATEDIF(N22,O22,"md")</f>
        <v>30</v>
      </c>
      <c r="T22" s="34" t="str">
        <f t="shared" si="2"/>
        <v>51 tháng 0 ngày</v>
      </c>
      <c r="U22" s="34"/>
      <c r="V22" s="34"/>
      <c r="W22" s="37" t="s">
        <v>225</v>
      </c>
      <c r="X22" s="34"/>
      <c r="Y22" s="327"/>
      <c r="Z22" s="151"/>
      <c r="AA22" s="17"/>
      <c r="AB22" s="17"/>
      <c r="AC22" s="17"/>
      <c r="AD22" s="17"/>
    </row>
    <row r="23" spans="1:30" s="1" customFormat="1" ht="18.75" customHeight="1" x14ac:dyDescent="0.25">
      <c r="A23" s="49"/>
      <c r="B23" s="149"/>
      <c r="C23" s="150"/>
      <c r="D23" s="35"/>
      <c r="E23" s="34"/>
      <c r="F23" s="35"/>
      <c r="G23" s="34"/>
      <c r="H23" s="34"/>
      <c r="I23" s="34"/>
      <c r="J23" s="34"/>
      <c r="K23" s="34"/>
      <c r="L23" s="34"/>
      <c r="M23" s="34"/>
      <c r="N23" s="35">
        <v>42592</v>
      </c>
      <c r="O23" s="35">
        <v>42886</v>
      </c>
      <c r="P23" s="34">
        <v>9</v>
      </c>
      <c r="Q23" s="34">
        <v>20</v>
      </c>
      <c r="R23" s="34">
        <f>DATEDIF(N23,O23,"m")</f>
        <v>9</v>
      </c>
      <c r="S23" s="34">
        <f>DATEDIF(N23,O23,"md")</f>
        <v>21</v>
      </c>
      <c r="T23" s="34" t="str">
        <f t="shared" si="2"/>
        <v>9 tháng 21 ngày</v>
      </c>
      <c r="U23" s="34"/>
      <c r="V23" s="34"/>
      <c r="W23" s="37" t="s">
        <v>220</v>
      </c>
      <c r="X23" s="34"/>
      <c r="Y23" s="327"/>
      <c r="Z23" s="151"/>
      <c r="AA23" s="17"/>
      <c r="AB23" s="17"/>
      <c r="AC23" s="17"/>
      <c r="AD23" s="17"/>
    </row>
    <row r="24" spans="1:30" s="1" customFormat="1" ht="25.5" customHeight="1" x14ac:dyDescent="0.25">
      <c r="A24" s="49"/>
      <c r="B24" s="149"/>
      <c r="C24" s="150"/>
      <c r="D24" s="35"/>
      <c r="E24" s="34"/>
      <c r="F24" s="35"/>
      <c r="G24" s="34"/>
      <c r="H24" s="34"/>
      <c r="I24" s="34"/>
      <c r="J24" s="34"/>
      <c r="K24" s="34"/>
      <c r="L24" s="34"/>
      <c r="M24" s="34"/>
      <c r="N24" s="35"/>
      <c r="O24" s="35"/>
      <c r="P24" s="39">
        <f>SUM(P21:P23)</f>
        <v>114</v>
      </c>
      <c r="Q24" s="39">
        <f>SUM(Q21:Q23)</f>
        <v>20</v>
      </c>
      <c r="R24" s="39">
        <f>SUM(R21:R23)</f>
        <v>114</v>
      </c>
      <c r="S24" s="39">
        <f>SUM(S21:S23)</f>
        <v>80</v>
      </c>
      <c r="T24" s="39" t="str">
        <f t="shared" si="2"/>
        <v>116 tháng 20 ngày</v>
      </c>
      <c r="U24" s="39" t="s">
        <v>228</v>
      </c>
      <c r="V24" s="39" t="s">
        <v>229</v>
      </c>
      <c r="W24" s="37"/>
      <c r="X24" s="34"/>
      <c r="Y24" s="328"/>
      <c r="Z24" s="152" t="s">
        <v>230</v>
      </c>
      <c r="AA24" s="17"/>
      <c r="AB24" s="17"/>
      <c r="AC24" s="17"/>
      <c r="AD24" s="17"/>
    </row>
    <row r="25" spans="1:30" s="1" customFormat="1" ht="17.25" customHeight="1" x14ac:dyDescent="0.25">
      <c r="A25" s="49">
        <v>5</v>
      </c>
      <c r="B25" s="149" t="s">
        <v>231</v>
      </c>
      <c r="C25" s="150" t="s">
        <v>232</v>
      </c>
      <c r="D25" s="35">
        <v>32513</v>
      </c>
      <c r="E25" s="34" t="s">
        <v>233</v>
      </c>
      <c r="F25" s="35">
        <v>40836</v>
      </c>
      <c r="G25" s="35" t="s">
        <v>24</v>
      </c>
      <c r="H25" s="34" t="s">
        <v>24</v>
      </c>
      <c r="I25" s="34"/>
      <c r="J25" s="34" t="s">
        <v>29</v>
      </c>
      <c r="K25" s="34" t="s">
        <v>218</v>
      </c>
      <c r="L25" s="34" t="s">
        <v>216</v>
      </c>
      <c r="M25" s="34" t="s">
        <v>211</v>
      </c>
      <c r="N25" s="35">
        <v>40817</v>
      </c>
      <c r="O25" s="35">
        <v>41152</v>
      </c>
      <c r="P25" s="34">
        <v>8</v>
      </c>
      <c r="Q25" s="34">
        <v>0</v>
      </c>
      <c r="R25" s="34">
        <f t="shared" ref="R25:R31" si="3">DATEDIF(N25,O25,"m")</f>
        <v>10</v>
      </c>
      <c r="S25" s="34">
        <f t="shared" ref="S25:S31" si="4">DATEDIF(N25,O25,"md")</f>
        <v>30</v>
      </c>
      <c r="T25" s="34" t="str">
        <f t="shared" si="2"/>
        <v>11 tháng 0 ngày</v>
      </c>
      <c r="U25" s="34" t="s">
        <v>460</v>
      </c>
      <c r="V25" s="34"/>
      <c r="W25" s="37" t="s">
        <v>234</v>
      </c>
      <c r="X25" s="34" t="s">
        <v>198</v>
      </c>
      <c r="Y25" s="308" t="s">
        <v>33</v>
      </c>
      <c r="Z25" s="153" t="s">
        <v>235</v>
      </c>
      <c r="AA25" s="17"/>
      <c r="AB25" s="17"/>
      <c r="AC25" s="17"/>
      <c r="AD25" s="17"/>
    </row>
    <row r="26" spans="1:30" s="1" customFormat="1" ht="22.5" customHeight="1" x14ac:dyDescent="0.25">
      <c r="A26" s="49"/>
      <c r="B26" s="149"/>
      <c r="C26" s="150"/>
      <c r="D26" s="35"/>
      <c r="E26" s="34"/>
      <c r="F26" s="35"/>
      <c r="G26" s="34"/>
      <c r="H26" s="34"/>
      <c r="I26" s="34"/>
      <c r="J26" s="34"/>
      <c r="K26" s="34"/>
      <c r="L26" s="34"/>
      <c r="M26" s="34"/>
      <c r="N26" s="35">
        <v>41153</v>
      </c>
      <c r="O26" s="35">
        <v>41213</v>
      </c>
      <c r="P26" s="34">
        <v>3</v>
      </c>
      <c r="Q26" s="34">
        <v>0</v>
      </c>
      <c r="R26" s="34">
        <f t="shared" si="3"/>
        <v>1</v>
      </c>
      <c r="S26" s="34">
        <f t="shared" si="4"/>
        <v>30</v>
      </c>
      <c r="T26" s="34" t="str">
        <f t="shared" si="2"/>
        <v>2 tháng 0 ngày</v>
      </c>
      <c r="U26" s="34"/>
      <c r="V26" s="34"/>
      <c r="W26" s="37" t="s">
        <v>234</v>
      </c>
      <c r="X26" s="34"/>
      <c r="Y26" s="327"/>
      <c r="Z26" s="154" t="s">
        <v>461</v>
      </c>
      <c r="AA26" s="17"/>
      <c r="AB26" s="17"/>
      <c r="AC26" s="17"/>
      <c r="AD26" s="17"/>
    </row>
    <row r="27" spans="1:30" s="1" customFormat="1" ht="18.75" customHeight="1" x14ac:dyDescent="0.25">
      <c r="A27" s="49"/>
      <c r="B27" s="149"/>
      <c r="C27" s="150"/>
      <c r="D27" s="35"/>
      <c r="E27" s="34"/>
      <c r="F27" s="35"/>
      <c r="G27" s="34"/>
      <c r="H27" s="34"/>
      <c r="I27" s="34"/>
      <c r="J27" s="34"/>
      <c r="K27" s="34"/>
      <c r="L27" s="34"/>
      <c r="M27" s="34"/>
      <c r="N27" s="35">
        <v>41214</v>
      </c>
      <c r="O27" s="35">
        <v>41517</v>
      </c>
      <c r="P27" s="34">
        <v>8</v>
      </c>
      <c r="Q27" s="34">
        <v>0</v>
      </c>
      <c r="R27" s="34">
        <f t="shared" si="3"/>
        <v>9</v>
      </c>
      <c r="S27" s="34">
        <f t="shared" si="4"/>
        <v>30</v>
      </c>
      <c r="T27" s="34" t="str">
        <f t="shared" si="2"/>
        <v>10 tháng 0 ngày</v>
      </c>
      <c r="U27" s="34" t="s">
        <v>460</v>
      </c>
      <c r="V27" s="34"/>
      <c r="W27" s="37" t="s">
        <v>236</v>
      </c>
      <c r="X27" s="34"/>
      <c r="Y27" s="327"/>
      <c r="Z27" s="151"/>
      <c r="AA27" s="17"/>
      <c r="AB27" s="17"/>
      <c r="AC27" s="17"/>
      <c r="AD27" s="17"/>
    </row>
    <row r="28" spans="1:30" s="1" customFormat="1" ht="18.75" customHeight="1" x14ac:dyDescent="0.25">
      <c r="A28" s="49"/>
      <c r="B28" s="149"/>
      <c r="C28" s="150"/>
      <c r="D28" s="35"/>
      <c r="E28" s="34"/>
      <c r="F28" s="35"/>
      <c r="G28" s="34"/>
      <c r="H28" s="34"/>
      <c r="I28" s="34"/>
      <c r="J28" s="34"/>
      <c r="K28" s="34"/>
      <c r="L28" s="34"/>
      <c r="M28" s="34"/>
      <c r="N28" s="35">
        <v>41518</v>
      </c>
      <c r="O28" s="35">
        <v>41567</v>
      </c>
      <c r="P28" s="34">
        <v>2</v>
      </c>
      <c r="Q28" s="34">
        <v>20</v>
      </c>
      <c r="R28" s="34">
        <f t="shared" si="3"/>
        <v>1</v>
      </c>
      <c r="S28" s="34">
        <v>20</v>
      </c>
      <c r="T28" s="34" t="str">
        <f t="shared" si="2"/>
        <v>1 tháng 20 ngày</v>
      </c>
      <c r="U28" s="34"/>
      <c r="V28" s="34"/>
      <c r="W28" s="37" t="s">
        <v>236</v>
      </c>
      <c r="X28" s="34"/>
      <c r="Y28" s="327"/>
      <c r="Z28" s="151"/>
      <c r="AA28" s="17"/>
      <c r="AB28" s="17"/>
      <c r="AC28" s="17"/>
      <c r="AD28" s="17"/>
    </row>
    <row r="29" spans="1:30" s="1" customFormat="1" ht="24.75" customHeight="1" x14ac:dyDescent="0.25">
      <c r="A29" s="49"/>
      <c r="B29" s="149"/>
      <c r="C29" s="150"/>
      <c r="D29" s="35"/>
      <c r="E29" s="34"/>
      <c r="F29" s="35"/>
      <c r="G29" s="34"/>
      <c r="H29" s="34"/>
      <c r="I29" s="34"/>
      <c r="J29" s="34"/>
      <c r="K29" s="34"/>
      <c r="L29" s="34"/>
      <c r="M29" s="34"/>
      <c r="N29" s="35">
        <v>41671</v>
      </c>
      <c r="O29" s="35">
        <v>41790</v>
      </c>
      <c r="P29" s="34">
        <v>3</v>
      </c>
      <c r="Q29" s="34">
        <v>0</v>
      </c>
      <c r="R29" s="34">
        <f t="shared" si="3"/>
        <v>3</v>
      </c>
      <c r="S29" s="34">
        <f t="shared" si="4"/>
        <v>30</v>
      </c>
      <c r="T29" s="34" t="str">
        <f t="shared" si="2"/>
        <v>4 tháng 0 ngày</v>
      </c>
      <c r="U29" s="34" t="s">
        <v>271</v>
      </c>
      <c r="V29" s="34"/>
      <c r="W29" s="37" t="s">
        <v>236</v>
      </c>
      <c r="X29" s="34"/>
      <c r="Y29" s="327"/>
      <c r="Z29" s="154" t="s">
        <v>462</v>
      </c>
      <c r="AA29" s="17"/>
      <c r="AB29" s="17"/>
      <c r="AC29" s="17"/>
      <c r="AD29" s="17"/>
    </row>
    <row r="30" spans="1:30" s="1" customFormat="1" ht="18.75" customHeight="1" x14ac:dyDescent="0.25">
      <c r="A30" s="49"/>
      <c r="B30" s="149"/>
      <c r="C30" s="150"/>
      <c r="D30" s="35"/>
      <c r="E30" s="34"/>
      <c r="F30" s="35"/>
      <c r="G30" s="34"/>
      <c r="H30" s="34"/>
      <c r="I30" s="34"/>
      <c r="J30" s="34"/>
      <c r="K30" s="34"/>
      <c r="L30" s="34"/>
      <c r="M30" s="34"/>
      <c r="N30" s="35">
        <v>41862</v>
      </c>
      <c r="O30" s="35">
        <v>42124</v>
      </c>
      <c r="P30" s="34">
        <v>8</v>
      </c>
      <c r="Q30" s="34">
        <v>20</v>
      </c>
      <c r="R30" s="34">
        <f t="shared" si="3"/>
        <v>8</v>
      </c>
      <c r="S30" s="34">
        <v>20</v>
      </c>
      <c r="T30" s="34" t="str">
        <f t="shared" si="2"/>
        <v>8 tháng 20 ngày</v>
      </c>
      <c r="U30" s="34"/>
      <c r="V30" s="34"/>
      <c r="W30" s="37" t="s">
        <v>218</v>
      </c>
      <c r="X30" s="34"/>
      <c r="Y30" s="327"/>
      <c r="Z30" s="151"/>
    </row>
    <row r="31" spans="1:30" s="1" customFormat="1" ht="18.75" customHeight="1" x14ac:dyDescent="0.25">
      <c r="A31" s="49"/>
      <c r="B31" s="149"/>
      <c r="C31" s="150"/>
      <c r="D31" s="35"/>
      <c r="E31" s="34"/>
      <c r="F31" s="35"/>
      <c r="G31" s="34"/>
      <c r="H31" s="34"/>
      <c r="I31" s="34"/>
      <c r="J31" s="34"/>
      <c r="K31" s="34"/>
      <c r="L31" s="34"/>
      <c r="M31" s="34"/>
      <c r="N31" s="35">
        <v>42592</v>
      </c>
      <c r="O31" s="35">
        <v>42886</v>
      </c>
      <c r="P31" s="34">
        <v>9</v>
      </c>
      <c r="Q31" s="34">
        <v>20</v>
      </c>
      <c r="R31" s="34">
        <f t="shared" si="3"/>
        <v>9</v>
      </c>
      <c r="S31" s="34">
        <f t="shared" si="4"/>
        <v>21</v>
      </c>
      <c r="T31" s="34" t="str">
        <f>R31+INT(S31/30)&amp;" tháng "&amp;MOD(S31,30)&amp;" ngày"</f>
        <v>9 tháng 21 ngày</v>
      </c>
      <c r="U31" s="34"/>
      <c r="V31" s="34"/>
      <c r="W31" s="37" t="s">
        <v>218</v>
      </c>
      <c r="X31" s="34"/>
      <c r="Y31" s="327"/>
      <c r="Z31" s="151"/>
    </row>
    <row r="32" spans="1:30" s="1" customFormat="1" ht="18.75" customHeight="1" x14ac:dyDescent="0.25">
      <c r="A32" s="49"/>
      <c r="B32" s="149"/>
      <c r="C32" s="150"/>
      <c r="D32" s="35"/>
      <c r="E32" s="34"/>
      <c r="F32" s="35"/>
      <c r="G32" s="34"/>
      <c r="H32" s="34"/>
      <c r="I32" s="34"/>
      <c r="J32" s="34"/>
      <c r="K32" s="34"/>
      <c r="L32" s="34"/>
      <c r="M32" s="34"/>
      <c r="N32" s="35"/>
      <c r="O32" s="35"/>
      <c r="P32" s="39">
        <f>SUM(P25:P31)</f>
        <v>41</v>
      </c>
      <c r="Q32" s="39">
        <f>SUM(Q25:Q31)</f>
        <v>60</v>
      </c>
      <c r="R32" s="39">
        <f>SUM(R25:R31)</f>
        <v>41</v>
      </c>
      <c r="S32" s="39">
        <f>SUM(S25:S31)</f>
        <v>181</v>
      </c>
      <c r="T32" s="39" t="str">
        <f>R32+INT(S32/30)&amp;" tháng "&amp;MOD(S32,30)&amp;" ngày"</f>
        <v>47 tháng 1 ngày</v>
      </c>
      <c r="U32" s="34" t="s">
        <v>463</v>
      </c>
      <c r="V32" s="39" t="s">
        <v>237</v>
      </c>
      <c r="W32" s="37"/>
      <c r="X32" s="34"/>
      <c r="Y32" s="328"/>
      <c r="Z32" s="151"/>
    </row>
    <row r="33" spans="1:26" s="1" customFormat="1" ht="18.75" customHeight="1" x14ac:dyDescent="0.25">
      <c r="A33" s="49">
        <v>6</v>
      </c>
      <c r="B33" s="149" t="s">
        <v>147</v>
      </c>
      <c r="C33" s="150" t="s">
        <v>238</v>
      </c>
      <c r="D33" s="35">
        <v>32784</v>
      </c>
      <c r="E33" s="34" t="s">
        <v>233</v>
      </c>
      <c r="F33" s="35">
        <v>40553</v>
      </c>
      <c r="G33" s="35" t="s">
        <v>24</v>
      </c>
      <c r="H33" s="34" t="s">
        <v>24</v>
      </c>
      <c r="I33" s="34"/>
      <c r="K33" s="34" t="s">
        <v>225</v>
      </c>
      <c r="L33" s="34" t="s">
        <v>216</v>
      </c>
      <c r="M33" s="34" t="s">
        <v>211</v>
      </c>
      <c r="N33" s="35">
        <v>40725</v>
      </c>
      <c r="O33" s="35">
        <v>42612</v>
      </c>
      <c r="P33" s="34">
        <v>62</v>
      </c>
      <c r="Q33" s="34">
        <v>0</v>
      </c>
      <c r="R33" s="34">
        <f>DATEDIF(N33,O33,"m")</f>
        <v>61</v>
      </c>
      <c r="S33" s="34">
        <f>DATEDIF(N33,O33,"md")</f>
        <v>29</v>
      </c>
      <c r="T33" s="34" t="str">
        <f t="shared" ref="T33:T74" si="5">R33+INT(S33/30)&amp;" tháng "&amp;MOD(S33,30)&amp;" ngày"</f>
        <v>61 tháng 29 ngày</v>
      </c>
      <c r="U33" s="34"/>
      <c r="V33" s="34"/>
      <c r="W33" s="37" t="s">
        <v>225</v>
      </c>
      <c r="X33" s="34" t="s">
        <v>198</v>
      </c>
      <c r="Y33" s="308" t="s">
        <v>33</v>
      </c>
      <c r="Z33" s="151"/>
    </row>
    <row r="34" spans="1:26" s="1" customFormat="1" ht="18.75" customHeight="1" x14ac:dyDescent="0.25">
      <c r="A34" s="49"/>
      <c r="B34" s="149"/>
      <c r="C34" s="150"/>
      <c r="D34" s="35"/>
      <c r="E34" s="34"/>
      <c r="F34" s="35"/>
      <c r="G34" s="34"/>
      <c r="H34" s="34"/>
      <c r="I34" s="34"/>
      <c r="J34" s="34"/>
      <c r="K34" s="34"/>
      <c r="L34" s="34"/>
      <c r="M34" s="34"/>
      <c r="N34" s="35">
        <v>42767</v>
      </c>
      <c r="O34" s="35">
        <v>42908</v>
      </c>
      <c r="P34" s="34">
        <v>4</v>
      </c>
      <c r="Q34" s="34">
        <v>22</v>
      </c>
      <c r="R34" s="34">
        <f>DATEDIF(N34,O34,"m")</f>
        <v>4</v>
      </c>
      <c r="S34" s="34">
        <f>DATEDIF(N34,O34,"md")</f>
        <v>21</v>
      </c>
      <c r="T34" s="34" t="str">
        <f t="shared" si="5"/>
        <v>4 tháng 21 ngày</v>
      </c>
      <c r="U34" s="34"/>
      <c r="V34" s="34"/>
      <c r="W34" s="37" t="s">
        <v>225</v>
      </c>
      <c r="X34" s="34"/>
      <c r="Y34" s="327"/>
      <c r="Z34" s="151"/>
    </row>
    <row r="35" spans="1:26" s="1" customFormat="1" ht="18.75" customHeight="1" x14ac:dyDescent="0.25">
      <c r="A35" s="49"/>
      <c r="B35" s="149"/>
      <c r="C35" s="150"/>
      <c r="D35" s="35"/>
      <c r="E35" s="34"/>
      <c r="F35" s="35"/>
      <c r="G35" s="34"/>
      <c r="H35" s="34"/>
      <c r="I35" s="34"/>
      <c r="J35" s="34"/>
      <c r="K35" s="34"/>
      <c r="L35" s="34"/>
      <c r="M35" s="34"/>
      <c r="N35" s="35"/>
      <c r="O35" s="35"/>
      <c r="P35" s="39">
        <f>SUM(P33:P34)</f>
        <v>66</v>
      </c>
      <c r="Q35" s="39">
        <f>SUM(Q33:Q34)</f>
        <v>22</v>
      </c>
      <c r="R35" s="39">
        <f>SUM(R33:R34)</f>
        <v>65</v>
      </c>
      <c r="S35" s="39">
        <f>SUM(S33:S34)</f>
        <v>50</v>
      </c>
      <c r="T35" s="39" t="str">
        <f t="shared" si="5"/>
        <v>66 tháng 20 ngày</v>
      </c>
      <c r="U35" s="34"/>
      <c r="V35" s="39" t="s">
        <v>239</v>
      </c>
      <c r="W35" s="37"/>
      <c r="X35" s="34"/>
      <c r="Y35" s="328"/>
      <c r="Z35" s="151"/>
    </row>
    <row r="36" spans="1:26" s="1" customFormat="1" ht="18.75" customHeight="1" x14ac:dyDescent="0.25">
      <c r="A36" s="49">
        <v>7</v>
      </c>
      <c r="B36" s="149" t="s">
        <v>184</v>
      </c>
      <c r="C36" s="150" t="s">
        <v>156</v>
      </c>
      <c r="D36" s="35">
        <v>32770</v>
      </c>
      <c r="E36" s="34" t="s">
        <v>240</v>
      </c>
      <c r="F36" s="35">
        <v>40481</v>
      </c>
      <c r="G36" s="35" t="s">
        <v>24</v>
      </c>
      <c r="H36" s="34" t="s">
        <v>24</v>
      </c>
      <c r="I36" s="34"/>
      <c r="J36" s="34"/>
      <c r="K36" s="34" t="s">
        <v>225</v>
      </c>
      <c r="L36" s="34" t="s">
        <v>216</v>
      </c>
      <c r="M36" s="34" t="s">
        <v>211</v>
      </c>
      <c r="N36" s="35">
        <v>40481</v>
      </c>
      <c r="O36" s="35">
        <v>41120</v>
      </c>
      <c r="P36" s="34">
        <v>21</v>
      </c>
      <c r="Q36" s="34">
        <v>0</v>
      </c>
      <c r="R36" s="34">
        <f>DATEDIF(N36,O36,"m")</f>
        <v>21</v>
      </c>
      <c r="S36" s="34">
        <f>DATEDIF(N36,O36,"md")</f>
        <v>0</v>
      </c>
      <c r="T36" s="34" t="str">
        <f t="shared" si="5"/>
        <v>21 tháng 0 ngày</v>
      </c>
      <c r="U36" s="34"/>
      <c r="V36" s="34"/>
      <c r="W36" s="37" t="s">
        <v>225</v>
      </c>
      <c r="X36" s="34" t="s">
        <v>198</v>
      </c>
      <c r="Y36" s="308" t="s">
        <v>33</v>
      </c>
      <c r="Z36" s="151"/>
    </row>
    <row r="37" spans="1:26" s="1" customFormat="1" ht="18.75" customHeight="1" x14ac:dyDescent="0.25">
      <c r="A37" s="49"/>
      <c r="B37" s="149"/>
      <c r="C37" s="150"/>
      <c r="D37" s="35"/>
      <c r="E37" s="34"/>
      <c r="F37" s="35"/>
      <c r="G37" s="34"/>
      <c r="H37" s="34"/>
      <c r="I37" s="34"/>
      <c r="J37" s="34"/>
      <c r="K37" s="34"/>
      <c r="L37" s="34"/>
      <c r="M37" s="34"/>
      <c r="N37" s="35">
        <v>41244</v>
      </c>
      <c r="O37" s="35">
        <v>41850</v>
      </c>
      <c r="P37" s="34">
        <v>20</v>
      </c>
      <c r="Q37" s="34">
        <v>0</v>
      </c>
      <c r="R37" s="34">
        <f>DATEDIF(N37,O37,"m")</f>
        <v>19</v>
      </c>
      <c r="S37" s="34">
        <f>DATEDIF(N37,O37,"md")</f>
        <v>29</v>
      </c>
      <c r="T37" s="34" t="str">
        <f t="shared" si="5"/>
        <v>19 tháng 29 ngày</v>
      </c>
      <c r="U37" s="34"/>
      <c r="V37" s="34"/>
      <c r="W37" s="37" t="s">
        <v>225</v>
      </c>
      <c r="X37" s="34"/>
      <c r="Y37" s="327"/>
      <c r="Z37" s="151"/>
    </row>
    <row r="38" spans="1:26" s="1" customFormat="1" ht="18.75" customHeight="1" x14ac:dyDescent="0.25">
      <c r="A38" s="49"/>
      <c r="B38" s="149"/>
      <c r="C38" s="150"/>
      <c r="D38" s="35"/>
      <c r="E38" s="34"/>
      <c r="F38" s="35"/>
      <c r="G38" s="34"/>
      <c r="H38" s="34"/>
      <c r="I38" s="34"/>
      <c r="J38" s="34"/>
      <c r="K38" s="34"/>
      <c r="L38" s="34"/>
      <c r="M38" s="34"/>
      <c r="N38" s="35">
        <v>41974</v>
      </c>
      <c r="O38" s="35">
        <v>42908</v>
      </c>
      <c r="P38" s="34">
        <v>30</v>
      </c>
      <c r="Q38" s="34">
        <v>22</v>
      </c>
      <c r="R38" s="34">
        <f>DATEDIF(N38,O38,"m")</f>
        <v>30</v>
      </c>
      <c r="S38" s="34">
        <f>DATEDIF(N38,O38,"md")</f>
        <v>21</v>
      </c>
      <c r="T38" s="34" t="str">
        <f t="shared" si="5"/>
        <v>30 tháng 21 ngày</v>
      </c>
      <c r="U38" s="34"/>
      <c r="V38" s="34"/>
      <c r="W38" s="37" t="s">
        <v>225</v>
      </c>
      <c r="X38" s="34"/>
      <c r="Y38" s="327"/>
      <c r="Z38" s="151"/>
    </row>
    <row r="39" spans="1:26" s="1" customFormat="1" ht="18.75" customHeight="1" x14ac:dyDescent="0.25">
      <c r="A39" s="49"/>
      <c r="B39" s="149"/>
      <c r="C39" s="150"/>
      <c r="D39" s="35"/>
      <c r="E39" s="34"/>
      <c r="F39" s="35"/>
      <c r="G39" s="34"/>
      <c r="H39" s="34"/>
      <c r="I39" s="34"/>
      <c r="J39" s="34"/>
      <c r="K39" s="34"/>
      <c r="L39" s="34"/>
      <c r="M39" s="34"/>
      <c r="N39" s="35"/>
      <c r="O39" s="35"/>
      <c r="P39" s="39">
        <f>SUM(P36:P38)</f>
        <v>71</v>
      </c>
      <c r="Q39" s="39">
        <f>SUM(Q36:Q38)</f>
        <v>22</v>
      </c>
      <c r="R39" s="39">
        <f>SUM(R36:R38)</f>
        <v>70</v>
      </c>
      <c r="S39" s="39">
        <f>SUM(S36:S38)</f>
        <v>50</v>
      </c>
      <c r="T39" s="39" t="str">
        <f t="shared" si="5"/>
        <v>71 tháng 20 ngày</v>
      </c>
      <c r="U39" s="34"/>
      <c r="V39" s="39" t="s">
        <v>241</v>
      </c>
      <c r="W39" s="37"/>
      <c r="X39" s="34"/>
      <c r="Y39" s="328"/>
      <c r="Z39" s="151"/>
    </row>
    <row r="40" spans="1:26" s="1" customFormat="1" ht="18.75" customHeight="1" x14ac:dyDescent="0.25">
      <c r="A40" s="49">
        <v>8</v>
      </c>
      <c r="B40" s="149" t="s">
        <v>242</v>
      </c>
      <c r="C40" s="150" t="s">
        <v>213</v>
      </c>
      <c r="D40" s="35">
        <v>30966</v>
      </c>
      <c r="E40" s="34" t="s">
        <v>233</v>
      </c>
      <c r="F40" s="35">
        <v>40780</v>
      </c>
      <c r="G40" s="35" t="s">
        <v>24</v>
      </c>
      <c r="H40" s="34" t="s">
        <v>24</v>
      </c>
      <c r="I40" s="34"/>
      <c r="J40" s="34"/>
      <c r="K40" s="34" t="s">
        <v>225</v>
      </c>
      <c r="L40" s="34" t="s">
        <v>216</v>
      </c>
      <c r="M40" s="34" t="s">
        <v>211</v>
      </c>
      <c r="N40" s="35">
        <v>41030</v>
      </c>
      <c r="O40" s="35">
        <v>42185</v>
      </c>
      <c r="P40" s="34">
        <v>38</v>
      </c>
      <c r="Q40" s="34">
        <v>0</v>
      </c>
      <c r="R40" s="34">
        <f>DATEDIF(N40,O40,"m")</f>
        <v>37</v>
      </c>
      <c r="S40" s="34">
        <f>DATEDIF(N40,O40,"md")</f>
        <v>29</v>
      </c>
      <c r="T40" s="34" t="str">
        <f t="shared" si="5"/>
        <v>37 tháng 29 ngày</v>
      </c>
      <c r="U40" s="34"/>
      <c r="V40" s="39"/>
      <c r="W40" s="37" t="s">
        <v>225</v>
      </c>
      <c r="X40" s="34" t="s">
        <v>198</v>
      </c>
      <c r="Y40" s="308" t="s">
        <v>33</v>
      </c>
      <c r="Z40" s="151"/>
    </row>
    <row r="41" spans="1:26" s="1" customFormat="1" ht="18.75" customHeight="1" x14ac:dyDescent="0.25">
      <c r="A41" s="49"/>
      <c r="B41" s="149"/>
      <c r="C41" s="150"/>
      <c r="D41" s="35"/>
      <c r="E41" s="34"/>
      <c r="F41" s="35"/>
      <c r="G41" s="34"/>
      <c r="H41" s="34"/>
      <c r="I41" s="34"/>
      <c r="J41" s="34"/>
      <c r="K41" s="34"/>
      <c r="L41" s="34"/>
      <c r="M41" s="34"/>
      <c r="N41" s="35">
        <v>42370</v>
      </c>
      <c r="O41" s="35">
        <v>42908</v>
      </c>
      <c r="P41" s="34">
        <v>17</v>
      </c>
      <c r="Q41" s="34">
        <v>22</v>
      </c>
      <c r="R41" s="34">
        <f>DATEDIF(N41,O41,"m")</f>
        <v>17</v>
      </c>
      <c r="S41" s="34">
        <f>DATEDIF(N41,O41,"md")</f>
        <v>21</v>
      </c>
      <c r="T41" s="34" t="str">
        <f t="shared" si="5"/>
        <v>17 tháng 21 ngày</v>
      </c>
      <c r="U41" s="34"/>
      <c r="V41" s="39"/>
      <c r="W41" s="37" t="s">
        <v>225</v>
      </c>
      <c r="X41" s="34"/>
      <c r="Y41" s="327"/>
      <c r="Z41" s="151"/>
    </row>
    <row r="42" spans="1:26" s="1" customFormat="1" ht="18.75" customHeight="1" x14ac:dyDescent="0.25">
      <c r="A42" s="49"/>
      <c r="B42" s="149"/>
      <c r="C42" s="150"/>
      <c r="D42" s="35"/>
      <c r="E42" s="34"/>
      <c r="F42" s="35"/>
      <c r="G42" s="34"/>
      <c r="H42" s="34"/>
      <c r="I42" s="34"/>
      <c r="J42" s="34"/>
      <c r="K42" s="34"/>
      <c r="L42" s="34"/>
      <c r="M42" s="34"/>
      <c r="N42" s="35"/>
      <c r="O42" s="35"/>
      <c r="P42" s="39">
        <f>SUM(P40:P41)</f>
        <v>55</v>
      </c>
      <c r="Q42" s="39">
        <f>SUM(Q40:Q41)</f>
        <v>22</v>
      </c>
      <c r="R42" s="39">
        <f>SUM(R40:R41)</f>
        <v>54</v>
      </c>
      <c r="S42" s="39">
        <f>SUM(S40:S41)</f>
        <v>50</v>
      </c>
      <c r="T42" s="39" t="str">
        <f t="shared" si="5"/>
        <v>55 tháng 20 ngày</v>
      </c>
      <c r="U42" s="34"/>
      <c r="V42" s="39" t="s">
        <v>243</v>
      </c>
      <c r="W42" s="37"/>
      <c r="X42" s="34"/>
      <c r="Y42" s="328"/>
      <c r="Z42" s="151"/>
    </row>
    <row r="43" spans="1:26" s="1" customFormat="1" ht="18" customHeight="1" x14ac:dyDescent="0.25">
      <c r="A43" s="49">
        <v>9</v>
      </c>
      <c r="B43" s="51" t="s">
        <v>244</v>
      </c>
      <c r="C43" s="50" t="s">
        <v>176</v>
      </c>
      <c r="D43" s="35">
        <v>32241</v>
      </c>
      <c r="E43" s="34" t="s">
        <v>214</v>
      </c>
      <c r="F43" s="35">
        <v>40777</v>
      </c>
      <c r="G43" s="34" t="s">
        <v>24</v>
      </c>
      <c r="H43" s="34" t="s">
        <v>24</v>
      </c>
      <c r="I43" s="34"/>
      <c r="J43" s="34"/>
      <c r="K43" s="34" t="s">
        <v>245</v>
      </c>
      <c r="L43" s="34" t="s">
        <v>216</v>
      </c>
      <c r="M43" s="34" t="s">
        <v>211</v>
      </c>
      <c r="N43" s="35">
        <v>40756</v>
      </c>
      <c r="O43" s="35">
        <v>40998</v>
      </c>
      <c r="P43" s="48">
        <v>8</v>
      </c>
      <c r="Q43" s="48">
        <v>0</v>
      </c>
      <c r="R43" s="34">
        <f t="shared" ref="R43:R49" si="6">DATEDIF(N43,O43,"m")</f>
        <v>7</v>
      </c>
      <c r="S43" s="34">
        <f t="shared" ref="S43:S49" si="7">DATEDIF(N43,O43,"md")</f>
        <v>29</v>
      </c>
      <c r="T43" s="34" t="str">
        <f t="shared" si="5"/>
        <v>7 tháng 29 ngày</v>
      </c>
      <c r="U43" s="34"/>
      <c r="V43" s="39"/>
      <c r="W43" s="37" t="s">
        <v>246</v>
      </c>
      <c r="X43" s="34" t="s">
        <v>198</v>
      </c>
      <c r="Y43" s="308" t="s">
        <v>33</v>
      </c>
      <c r="Z43" s="154" t="s">
        <v>247</v>
      </c>
    </row>
    <row r="44" spans="1:26" s="1" customFormat="1" ht="15.75" customHeight="1" x14ac:dyDescent="0.25">
      <c r="A44" s="49"/>
      <c r="B44" s="51"/>
      <c r="C44" s="50"/>
      <c r="D44" s="35"/>
      <c r="E44" s="34"/>
      <c r="F44" s="34"/>
      <c r="G44" s="34"/>
      <c r="H44" s="34"/>
      <c r="I44" s="34"/>
      <c r="J44" s="34"/>
      <c r="K44" s="34"/>
      <c r="L44" s="34"/>
      <c r="M44" s="34"/>
      <c r="N44" s="35">
        <v>41131</v>
      </c>
      <c r="O44" s="35">
        <v>41425</v>
      </c>
      <c r="P44" s="48">
        <v>9</v>
      </c>
      <c r="Q44" s="48">
        <v>22</v>
      </c>
      <c r="R44" s="34">
        <f t="shared" si="6"/>
        <v>9</v>
      </c>
      <c r="S44" s="34">
        <f t="shared" si="7"/>
        <v>21</v>
      </c>
      <c r="T44" s="34" t="str">
        <f t="shared" si="5"/>
        <v>9 tháng 21 ngày</v>
      </c>
      <c r="U44" s="34"/>
      <c r="V44" s="39"/>
      <c r="W44" s="37" t="s">
        <v>246</v>
      </c>
      <c r="X44" s="34"/>
      <c r="Y44" s="327"/>
      <c r="Z44" s="151"/>
    </row>
    <row r="45" spans="1:26" s="1" customFormat="1" ht="18.75" customHeight="1" x14ac:dyDescent="0.25">
      <c r="A45" s="49"/>
      <c r="B45" s="51"/>
      <c r="C45" s="50"/>
      <c r="D45" s="35"/>
      <c r="E45" s="34"/>
      <c r="F45" s="34"/>
      <c r="G45" s="34"/>
      <c r="H45" s="34"/>
      <c r="I45" s="34"/>
      <c r="J45" s="34"/>
      <c r="K45" s="34"/>
      <c r="L45" s="34"/>
      <c r="M45" s="34"/>
      <c r="N45" s="35">
        <v>41513</v>
      </c>
      <c r="O45" s="35">
        <v>41790</v>
      </c>
      <c r="P45" s="48">
        <v>9</v>
      </c>
      <c r="Q45" s="48">
        <v>5</v>
      </c>
      <c r="R45" s="34">
        <f t="shared" si="6"/>
        <v>9</v>
      </c>
      <c r="S45" s="34">
        <f t="shared" si="7"/>
        <v>4</v>
      </c>
      <c r="T45" s="34" t="str">
        <f t="shared" si="5"/>
        <v>9 tháng 4 ngày</v>
      </c>
      <c r="U45" s="34"/>
      <c r="V45" s="39"/>
      <c r="W45" s="37" t="s">
        <v>246</v>
      </c>
      <c r="X45" s="34"/>
      <c r="Y45" s="327"/>
      <c r="Z45" s="151"/>
    </row>
    <row r="46" spans="1:26" s="1" customFormat="1" ht="18.75" customHeight="1" x14ac:dyDescent="0.25">
      <c r="A46" s="49"/>
      <c r="B46" s="51"/>
      <c r="C46" s="50"/>
      <c r="D46" s="35"/>
      <c r="E46" s="34"/>
      <c r="F46" s="34"/>
      <c r="G46" s="34"/>
      <c r="H46" s="34"/>
      <c r="I46" s="34"/>
      <c r="J46" s="34"/>
      <c r="K46" s="34"/>
      <c r="L46" s="34"/>
      <c r="M46" s="34"/>
      <c r="N46" s="35">
        <v>41862</v>
      </c>
      <c r="O46" s="35">
        <v>41881</v>
      </c>
      <c r="P46" s="48">
        <v>0</v>
      </c>
      <c r="Q46" s="48">
        <v>20</v>
      </c>
      <c r="R46" s="34">
        <f t="shared" si="6"/>
        <v>0</v>
      </c>
      <c r="S46" s="34">
        <f t="shared" si="7"/>
        <v>19</v>
      </c>
      <c r="T46" s="34" t="str">
        <f t="shared" si="5"/>
        <v>0 tháng 19 ngày</v>
      </c>
      <c r="U46" s="34"/>
      <c r="V46" s="39"/>
      <c r="W46" s="37" t="s">
        <v>246</v>
      </c>
      <c r="X46" s="34"/>
      <c r="Y46" s="327"/>
      <c r="Z46" s="151"/>
    </row>
    <row r="47" spans="1:26" s="1" customFormat="1" ht="18.75" customHeight="1" x14ac:dyDescent="0.25">
      <c r="A47" s="49"/>
      <c r="B47" s="51"/>
      <c r="C47" s="50"/>
      <c r="D47" s="35"/>
      <c r="E47" s="34"/>
      <c r="F47" s="34"/>
      <c r="G47" s="34"/>
      <c r="H47" s="34"/>
      <c r="I47" s="34"/>
      <c r="J47" s="34"/>
      <c r="K47" s="34"/>
      <c r="L47" s="34"/>
      <c r="M47" s="34"/>
      <c r="N47" s="35">
        <v>41883</v>
      </c>
      <c r="O47" s="35">
        <v>42155</v>
      </c>
      <c r="P47" s="48">
        <v>9</v>
      </c>
      <c r="Q47" s="48">
        <v>0</v>
      </c>
      <c r="R47" s="34">
        <f t="shared" si="6"/>
        <v>8</v>
      </c>
      <c r="S47" s="34">
        <f t="shared" si="7"/>
        <v>30</v>
      </c>
      <c r="T47" s="34" t="str">
        <f t="shared" si="5"/>
        <v>9 tháng 0 ngày</v>
      </c>
      <c r="U47" s="45"/>
      <c r="V47" s="45"/>
      <c r="W47" s="37" t="s">
        <v>245</v>
      </c>
      <c r="X47" s="34"/>
      <c r="Y47" s="327"/>
      <c r="Z47" s="151"/>
    </row>
    <row r="48" spans="1:26" s="1" customFormat="1" ht="18.75" customHeight="1" x14ac:dyDescent="0.25">
      <c r="A48" s="49"/>
      <c r="B48" s="51"/>
      <c r="C48" s="50"/>
      <c r="D48" s="35"/>
      <c r="E48" s="34"/>
      <c r="F48" s="35"/>
      <c r="G48" s="34"/>
      <c r="H48" s="34"/>
      <c r="I48" s="34"/>
      <c r="J48" s="34"/>
      <c r="K48" s="34"/>
      <c r="L48" s="34"/>
      <c r="M48" s="34"/>
      <c r="N48" s="35">
        <v>42226</v>
      </c>
      <c r="O48" s="35">
        <v>42521</v>
      </c>
      <c r="P48" s="48">
        <v>9</v>
      </c>
      <c r="Q48" s="48">
        <v>22</v>
      </c>
      <c r="R48" s="34">
        <f t="shared" si="6"/>
        <v>9</v>
      </c>
      <c r="S48" s="34">
        <f t="shared" si="7"/>
        <v>21</v>
      </c>
      <c r="T48" s="34" t="str">
        <f t="shared" si="5"/>
        <v>9 tháng 21 ngày</v>
      </c>
      <c r="U48" s="34"/>
      <c r="V48" s="39"/>
      <c r="W48" s="37" t="s">
        <v>245</v>
      </c>
      <c r="X48" s="34"/>
      <c r="Y48" s="327"/>
      <c r="Z48" s="151"/>
    </row>
    <row r="49" spans="1:26" s="1" customFormat="1" ht="18.75" customHeight="1" x14ac:dyDescent="0.25">
      <c r="A49" s="49"/>
      <c r="B49" s="51"/>
      <c r="C49" s="50"/>
      <c r="D49" s="35"/>
      <c r="E49" s="34"/>
      <c r="F49" s="34"/>
      <c r="G49" s="34"/>
      <c r="H49" s="34"/>
      <c r="I49" s="34"/>
      <c r="J49" s="34"/>
      <c r="K49" s="34"/>
      <c r="L49" s="34"/>
      <c r="M49" s="34"/>
      <c r="N49" s="35">
        <v>42592</v>
      </c>
      <c r="O49" s="35">
        <v>42886</v>
      </c>
      <c r="P49" s="48">
        <v>9</v>
      </c>
      <c r="Q49" s="48">
        <v>22</v>
      </c>
      <c r="R49" s="34">
        <f t="shared" si="6"/>
        <v>9</v>
      </c>
      <c r="S49" s="34">
        <f t="shared" si="7"/>
        <v>21</v>
      </c>
      <c r="T49" s="34" t="str">
        <f t="shared" si="5"/>
        <v>9 tháng 21 ngày</v>
      </c>
      <c r="U49" s="34"/>
      <c r="V49" s="39"/>
      <c r="W49" s="37" t="s">
        <v>245</v>
      </c>
      <c r="X49" s="34"/>
      <c r="Y49" s="327"/>
      <c r="Z49" s="151"/>
    </row>
    <row r="50" spans="1:26" s="1" customFormat="1" ht="15" customHeight="1" x14ac:dyDescent="0.25">
      <c r="A50" s="49"/>
      <c r="B50" s="51"/>
      <c r="C50" s="50"/>
      <c r="D50" s="35"/>
      <c r="E50" s="34"/>
      <c r="F50" s="34"/>
      <c r="G50" s="34"/>
      <c r="H50" s="34"/>
      <c r="I50" s="34"/>
      <c r="J50" s="34"/>
      <c r="K50" s="34"/>
      <c r="L50" s="34"/>
      <c r="M50" s="34"/>
      <c r="N50" s="35"/>
      <c r="O50" s="35"/>
      <c r="P50" s="45">
        <f>SUM(P43:P49)</f>
        <v>53</v>
      </c>
      <c r="Q50" s="45">
        <f>SUM(Q43:Q49)</f>
        <v>91</v>
      </c>
      <c r="R50" s="45">
        <f>SUM(R43:R49)</f>
        <v>51</v>
      </c>
      <c r="S50" s="45">
        <f>SUM(S43:S49)</f>
        <v>145</v>
      </c>
      <c r="T50" s="39" t="str">
        <f t="shared" si="5"/>
        <v>55 tháng 25 ngày</v>
      </c>
      <c r="U50" s="39"/>
      <c r="V50" s="39" t="s">
        <v>248</v>
      </c>
      <c r="W50" s="37"/>
      <c r="X50" s="34"/>
      <c r="Y50" s="328"/>
      <c r="Z50" s="151"/>
    </row>
    <row r="51" spans="1:26" s="1" customFormat="1" ht="18.75" customHeight="1" x14ac:dyDescent="0.25">
      <c r="A51" s="49">
        <v>10</v>
      </c>
      <c r="B51" s="51" t="s">
        <v>249</v>
      </c>
      <c r="C51" s="50" t="s">
        <v>250</v>
      </c>
      <c r="D51" s="35">
        <v>32523</v>
      </c>
      <c r="E51" s="34" t="s">
        <v>252</v>
      </c>
      <c r="F51" s="35">
        <v>41149</v>
      </c>
      <c r="G51" s="34" t="s">
        <v>24</v>
      </c>
      <c r="H51" s="34" t="s">
        <v>24</v>
      </c>
      <c r="I51" s="34"/>
      <c r="J51" s="34" t="s">
        <v>43</v>
      </c>
      <c r="K51" s="34" t="s">
        <v>209</v>
      </c>
      <c r="L51" s="34" t="s">
        <v>216</v>
      </c>
      <c r="M51" s="34" t="s">
        <v>211</v>
      </c>
      <c r="N51" s="35">
        <v>41183</v>
      </c>
      <c r="O51" s="35">
        <v>41333</v>
      </c>
      <c r="P51" s="48">
        <v>5</v>
      </c>
      <c r="Q51" s="48">
        <v>0</v>
      </c>
      <c r="R51" s="34">
        <f t="shared" ref="R51:R56" si="8">DATEDIF(N51,O51,"m")</f>
        <v>4</v>
      </c>
      <c r="S51" s="34">
        <f t="shared" ref="S51:S56" si="9">DATEDIF(N51,O51,"md")</f>
        <v>27</v>
      </c>
      <c r="T51" s="34" t="str">
        <f t="shared" si="5"/>
        <v>4 tháng 27 ngày</v>
      </c>
      <c r="U51" s="34"/>
      <c r="V51" s="39"/>
      <c r="W51" s="37" t="s">
        <v>253</v>
      </c>
      <c r="X51" s="34" t="s">
        <v>198</v>
      </c>
      <c r="Y51" s="308" t="s">
        <v>33</v>
      </c>
      <c r="Z51" s="151"/>
    </row>
    <row r="52" spans="1:26" s="1" customFormat="1" ht="18.75" customHeight="1" x14ac:dyDescent="0.25">
      <c r="A52" s="49"/>
      <c r="B52" s="51"/>
      <c r="C52" s="50"/>
      <c r="D52" s="35"/>
      <c r="E52" s="34"/>
      <c r="F52" s="34"/>
      <c r="G52" s="34"/>
      <c r="H52" s="34"/>
      <c r="I52" s="34"/>
      <c r="J52" s="34"/>
      <c r="K52" s="34"/>
      <c r="L52" s="34"/>
      <c r="M52" s="34"/>
      <c r="N52" s="35">
        <v>41496</v>
      </c>
      <c r="O52" s="35">
        <v>41790</v>
      </c>
      <c r="P52" s="48">
        <v>9</v>
      </c>
      <c r="Q52" s="48">
        <v>22</v>
      </c>
      <c r="R52" s="34">
        <f t="shared" si="8"/>
        <v>9</v>
      </c>
      <c r="S52" s="34">
        <f t="shared" si="9"/>
        <v>21</v>
      </c>
      <c r="T52" s="34" t="str">
        <f t="shared" si="5"/>
        <v>9 tháng 21 ngày</v>
      </c>
      <c r="U52" s="34"/>
      <c r="V52" s="39"/>
      <c r="W52" s="37" t="s">
        <v>254</v>
      </c>
      <c r="X52" s="34"/>
      <c r="Y52" s="327"/>
      <c r="Z52" s="151"/>
    </row>
    <row r="53" spans="1:26" s="1" customFormat="1" ht="18.75" customHeight="1" x14ac:dyDescent="0.25">
      <c r="A53" s="49"/>
      <c r="B53" s="51"/>
      <c r="C53" s="50"/>
      <c r="D53" s="35"/>
      <c r="E53" s="34"/>
      <c r="F53" s="34"/>
      <c r="G53" s="34"/>
      <c r="H53" s="34"/>
      <c r="I53" s="34"/>
      <c r="J53" s="34"/>
      <c r="K53" s="34"/>
      <c r="L53" s="34"/>
      <c r="M53" s="34"/>
      <c r="N53" s="35">
        <v>41862</v>
      </c>
      <c r="O53" s="35">
        <v>41943</v>
      </c>
      <c r="P53" s="48">
        <v>2</v>
      </c>
      <c r="Q53" s="48">
        <v>20</v>
      </c>
      <c r="R53" s="34">
        <f t="shared" si="8"/>
        <v>2</v>
      </c>
      <c r="S53" s="34">
        <f t="shared" si="9"/>
        <v>20</v>
      </c>
      <c r="T53" s="34" t="str">
        <f t="shared" si="5"/>
        <v>2 tháng 20 ngày</v>
      </c>
      <c r="U53" s="34"/>
      <c r="V53" s="39"/>
      <c r="W53" s="37" t="s">
        <v>254</v>
      </c>
      <c r="X53" s="34"/>
      <c r="Y53" s="327"/>
      <c r="Z53" s="151"/>
    </row>
    <row r="54" spans="1:26" s="1" customFormat="1" ht="18.75" customHeight="1" x14ac:dyDescent="0.25">
      <c r="A54" s="49"/>
      <c r="B54" s="51"/>
      <c r="C54" s="50"/>
      <c r="D54" s="35"/>
      <c r="E54" s="34"/>
      <c r="F54" s="34"/>
      <c r="G54" s="34"/>
      <c r="H54" s="34"/>
      <c r="I54" s="34"/>
      <c r="J54" s="34"/>
      <c r="K54" s="34"/>
      <c r="L54" s="34"/>
      <c r="M54" s="34"/>
      <c r="N54" s="35">
        <v>41944</v>
      </c>
      <c r="O54" s="35">
        <v>42155</v>
      </c>
      <c r="P54" s="48">
        <v>7</v>
      </c>
      <c r="Q54" s="48">
        <v>0</v>
      </c>
      <c r="R54" s="34">
        <f t="shared" si="8"/>
        <v>6</v>
      </c>
      <c r="S54" s="34">
        <f t="shared" si="9"/>
        <v>30</v>
      </c>
      <c r="T54" s="34" t="str">
        <f t="shared" si="5"/>
        <v>7 tháng 0 ngày</v>
      </c>
      <c r="U54" s="34"/>
      <c r="V54" s="39"/>
      <c r="W54" s="37" t="s">
        <v>255</v>
      </c>
      <c r="X54" s="34"/>
      <c r="Y54" s="327"/>
      <c r="Z54" s="151"/>
    </row>
    <row r="55" spans="1:26" s="1" customFormat="1" ht="18.75" customHeight="1" x14ac:dyDescent="0.25">
      <c r="A55" s="49"/>
      <c r="B55" s="51"/>
      <c r="C55" s="50"/>
      <c r="D55" s="35"/>
      <c r="E55" s="34"/>
      <c r="F55" s="34"/>
      <c r="G55" s="34"/>
      <c r="H55" s="34"/>
      <c r="I55" s="34"/>
      <c r="J55" s="34"/>
      <c r="K55" s="34"/>
      <c r="L55" s="34"/>
      <c r="M55" s="34"/>
      <c r="N55" s="35">
        <v>42226</v>
      </c>
      <c r="O55" s="35">
        <v>42521</v>
      </c>
      <c r="P55" s="48">
        <v>9</v>
      </c>
      <c r="Q55" s="48">
        <v>22</v>
      </c>
      <c r="R55" s="34">
        <f t="shared" si="8"/>
        <v>9</v>
      </c>
      <c r="S55" s="34">
        <f t="shared" si="9"/>
        <v>21</v>
      </c>
      <c r="T55" s="34" t="str">
        <f t="shared" si="5"/>
        <v>9 tháng 21 ngày</v>
      </c>
      <c r="U55" s="45"/>
      <c r="V55" s="45"/>
      <c r="W55" s="37" t="s">
        <v>209</v>
      </c>
      <c r="X55" s="34"/>
      <c r="Y55" s="327"/>
      <c r="Z55" s="151"/>
    </row>
    <row r="56" spans="1:26" s="1" customFormat="1" ht="18.75" customHeight="1" x14ac:dyDescent="0.25">
      <c r="A56" s="49"/>
      <c r="B56" s="51"/>
      <c r="C56" s="50"/>
      <c r="D56" s="35"/>
      <c r="E56" s="34"/>
      <c r="F56" s="34"/>
      <c r="G56" s="34"/>
      <c r="H56" s="34"/>
      <c r="I56" s="34"/>
      <c r="J56" s="34"/>
      <c r="K56" s="34"/>
      <c r="L56" s="34"/>
      <c r="M56" s="34"/>
      <c r="N56" s="35">
        <v>42592</v>
      </c>
      <c r="O56" s="35">
        <v>42886</v>
      </c>
      <c r="P56" s="48">
        <v>9</v>
      </c>
      <c r="Q56" s="48">
        <v>22</v>
      </c>
      <c r="R56" s="34">
        <f t="shared" si="8"/>
        <v>9</v>
      </c>
      <c r="S56" s="34">
        <f t="shared" si="9"/>
        <v>21</v>
      </c>
      <c r="T56" s="34" t="str">
        <f t="shared" si="5"/>
        <v>9 tháng 21 ngày</v>
      </c>
      <c r="U56" s="45"/>
      <c r="V56" s="45"/>
      <c r="W56" s="37" t="s">
        <v>209</v>
      </c>
      <c r="X56" s="34"/>
      <c r="Y56" s="327"/>
      <c r="Z56" s="151"/>
    </row>
    <row r="57" spans="1:26" s="1" customFormat="1" ht="18.75" customHeight="1" x14ac:dyDescent="0.25">
      <c r="A57" s="49"/>
      <c r="B57" s="51"/>
      <c r="C57" s="50"/>
      <c r="D57" s="35"/>
      <c r="E57" s="34"/>
      <c r="F57" s="35"/>
      <c r="G57" s="34"/>
      <c r="H57" s="34"/>
      <c r="I57" s="34"/>
      <c r="J57" s="34"/>
      <c r="K57" s="34"/>
      <c r="L57" s="34"/>
      <c r="M57" s="34"/>
      <c r="N57" s="35"/>
      <c r="O57" s="35"/>
      <c r="P57" s="45">
        <f>SUM(P51:P56)</f>
        <v>41</v>
      </c>
      <c r="Q57" s="45">
        <f>SUM(Q51:Q56)</f>
        <v>86</v>
      </c>
      <c r="R57" s="45">
        <f>SUM(R51:R56)</f>
        <v>39</v>
      </c>
      <c r="S57" s="45">
        <f>SUM(S51:S56)</f>
        <v>140</v>
      </c>
      <c r="T57" s="39" t="str">
        <f t="shared" si="5"/>
        <v>43 tháng 20 ngày</v>
      </c>
      <c r="U57" s="39"/>
      <c r="V57" s="39" t="s">
        <v>256</v>
      </c>
      <c r="W57" s="37"/>
      <c r="X57" s="34"/>
      <c r="Y57" s="328"/>
      <c r="Z57" s="151"/>
    </row>
    <row r="58" spans="1:26" s="1" customFormat="1" ht="18.75" customHeight="1" x14ac:dyDescent="0.25">
      <c r="A58" s="49">
        <v>11</v>
      </c>
      <c r="B58" s="149" t="s">
        <v>231</v>
      </c>
      <c r="C58" s="150" t="s">
        <v>257</v>
      </c>
      <c r="D58" s="35">
        <v>32690</v>
      </c>
      <c r="E58" s="34" t="s">
        <v>214</v>
      </c>
      <c r="F58" s="35">
        <v>40777</v>
      </c>
      <c r="G58" s="34" t="s">
        <v>24</v>
      </c>
      <c r="H58" s="34" t="s">
        <v>24</v>
      </c>
      <c r="I58" s="34"/>
      <c r="J58" s="34"/>
      <c r="K58" s="34" t="s">
        <v>217</v>
      </c>
      <c r="L58" s="34" t="s">
        <v>216</v>
      </c>
      <c r="M58" s="34" t="s">
        <v>211</v>
      </c>
      <c r="N58" s="35">
        <v>40777</v>
      </c>
      <c r="O58" s="35">
        <v>41213</v>
      </c>
      <c r="P58" s="34">
        <v>14</v>
      </c>
      <c r="Q58" s="34">
        <v>8</v>
      </c>
      <c r="R58" s="34">
        <f>DATEDIF(N58,O58,"m")</f>
        <v>14</v>
      </c>
      <c r="S58" s="34">
        <f>DATEDIF(N58,O58,"md")</f>
        <v>9</v>
      </c>
      <c r="T58" s="34" t="str">
        <f t="shared" si="5"/>
        <v>14 tháng 9 ngày</v>
      </c>
      <c r="U58" s="34"/>
      <c r="V58" s="34"/>
      <c r="W58" s="37" t="s">
        <v>225</v>
      </c>
      <c r="X58" s="34" t="s">
        <v>198</v>
      </c>
      <c r="Y58" s="308" t="s">
        <v>33</v>
      </c>
      <c r="Z58" s="151"/>
    </row>
    <row r="59" spans="1:26" s="1" customFormat="1" ht="18.75" customHeight="1" x14ac:dyDescent="0.25">
      <c r="A59" s="49"/>
      <c r="B59" s="149"/>
      <c r="C59" s="150"/>
      <c r="D59" s="35"/>
      <c r="E59" s="34"/>
      <c r="F59" s="35"/>
      <c r="G59" s="34"/>
      <c r="H59" s="34"/>
      <c r="I59" s="34"/>
      <c r="J59" s="34"/>
      <c r="K59" s="34"/>
      <c r="L59" s="34"/>
      <c r="M59" s="34"/>
      <c r="N59" s="35">
        <v>41334</v>
      </c>
      <c r="O59" s="35">
        <v>41910</v>
      </c>
      <c r="P59" s="34">
        <v>19</v>
      </c>
      <c r="Q59" s="34">
        <v>0</v>
      </c>
      <c r="R59" s="34">
        <f>DATEDIF(N59,O59,"m")</f>
        <v>18</v>
      </c>
      <c r="S59" s="34">
        <f>DATEDIF(N59,O59,"md")</f>
        <v>27</v>
      </c>
      <c r="T59" s="34" t="str">
        <f t="shared" si="5"/>
        <v>18 tháng 27 ngày</v>
      </c>
      <c r="U59" s="34"/>
      <c r="V59" s="34"/>
      <c r="W59" s="37" t="s">
        <v>225</v>
      </c>
      <c r="X59" s="34"/>
      <c r="Y59" s="327"/>
      <c r="Z59" s="151"/>
    </row>
    <row r="60" spans="1:26" s="1" customFormat="1" ht="18.75" customHeight="1" x14ac:dyDescent="0.25">
      <c r="A60" s="49"/>
      <c r="B60" s="149"/>
      <c r="C60" s="150"/>
      <c r="D60" s="35"/>
      <c r="E60" s="34"/>
      <c r="F60" s="35"/>
      <c r="G60" s="34"/>
      <c r="H60" s="34"/>
      <c r="I60" s="34"/>
      <c r="J60" s="34"/>
      <c r="K60" s="34"/>
      <c r="L60" s="34"/>
      <c r="M60" s="34"/>
      <c r="N60" s="35">
        <v>42226</v>
      </c>
      <c r="O60" s="35">
        <v>42459</v>
      </c>
      <c r="P60" s="34">
        <v>7</v>
      </c>
      <c r="Q60" s="34">
        <v>20</v>
      </c>
      <c r="R60" s="34">
        <f>DATEDIF(N60,O60,"m")</f>
        <v>7</v>
      </c>
      <c r="S60" s="34">
        <f>DATEDIF(N60,O60,"md")</f>
        <v>20</v>
      </c>
      <c r="T60" s="34" t="str">
        <f t="shared" si="5"/>
        <v>7 tháng 20 ngày</v>
      </c>
      <c r="U60" s="34"/>
      <c r="V60" s="34"/>
      <c r="W60" s="37" t="s">
        <v>217</v>
      </c>
      <c r="X60" s="34"/>
      <c r="Y60" s="327"/>
      <c r="Z60" s="151"/>
    </row>
    <row r="61" spans="1:26" s="1" customFormat="1" ht="18.75" customHeight="1" x14ac:dyDescent="0.25">
      <c r="A61" s="49"/>
      <c r="B61" s="149"/>
      <c r="C61" s="150"/>
      <c r="D61" s="35"/>
      <c r="E61" s="34"/>
      <c r="F61" s="35"/>
      <c r="G61" s="34"/>
      <c r="H61" s="34"/>
      <c r="I61" s="34"/>
      <c r="J61" s="34"/>
      <c r="K61" s="34"/>
      <c r="L61" s="34"/>
      <c r="M61" s="34"/>
      <c r="N61" s="35">
        <v>42614</v>
      </c>
      <c r="O61" s="35">
        <v>42886</v>
      </c>
      <c r="P61" s="34">
        <v>9</v>
      </c>
      <c r="Q61" s="34">
        <v>0</v>
      </c>
      <c r="R61" s="34">
        <f>DATEDIF(N61,O61,"m")</f>
        <v>8</v>
      </c>
      <c r="S61" s="34">
        <f>DATEDIF(N61,O61,"md")</f>
        <v>30</v>
      </c>
      <c r="T61" s="34" t="str">
        <f t="shared" si="5"/>
        <v>9 tháng 0 ngày</v>
      </c>
      <c r="U61" s="34"/>
      <c r="V61" s="34"/>
      <c r="W61" s="37" t="s">
        <v>217</v>
      </c>
      <c r="X61" s="34"/>
      <c r="Y61" s="327"/>
      <c r="Z61" s="151"/>
    </row>
    <row r="62" spans="1:26" s="1" customFormat="1" ht="18.75" customHeight="1" x14ac:dyDescent="0.25">
      <c r="A62" s="49"/>
      <c r="B62" s="149"/>
      <c r="C62" s="150"/>
      <c r="D62" s="35"/>
      <c r="E62" s="34"/>
      <c r="F62" s="35"/>
      <c r="G62" s="34"/>
      <c r="H62" s="34"/>
      <c r="I62" s="34"/>
      <c r="J62" s="34"/>
      <c r="K62" s="34"/>
      <c r="L62" s="34"/>
      <c r="M62" s="34"/>
      <c r="N62" s="35"/>
      <c r="O62" s="35"/>
      <c r="P62" s="45">
        <f>SUM(P58:P61)</f>
        <v>49</v>
      </c>
      <c r="Q62" s="45">
        <f>SUM(Q58:Q61)</f>
        <v>28</v>
      </c>
      <c r="R62" s="45">
        <f>SUM(R58:R61)</f>
        <v>47</v>
      </c>
      <c r="S62" s="45">
        <f>SUM(S58:S61)</f>
        <v>86</v>
      </c>
      <c r="T62" s="39" t="str">
        <f t="shared" si="5"/>
        <v>49 tháng 26 ngày</v>
      </c>
      <c r="U62" s="34"/>
      <c r="V62" s="39" t="s">
        <v>259</v>
      </c>
      <c r="W62" s="37"/>
      <c r="X62" s="34"/>
      <c r="Y62" s="328"/>
      <c r="Z62" s="151"/>
    </row>
    <row r="63" spans="1:26" s="1" customFormat="1" ht="18.75" customHeight="1" x14ac:dyDescent="0.25">
      <c r="A63" s="49">
        <v>12</v>
      </c>
      <c r="B63" s="51" t="s">
        <v>167</v>
      </c>
      <c r="C63" s="50" t="s">
        <v>179</v>
      </c>
      <c r="D63" s="35">
        <v>33198</v>
      </c>
      <c r="E63" s="34" t="s">
        <v>233</v>
      </c>
      <c r="F63" s="35">
        <v>40778</v>
      </c>
      <c r="G63" s="34" t="s">
        <v>24</v>
      </c>
      <c r="H63" s="34" t="s">
        <v>24</v>
      </c>
      <c r="I63" s="34"/>
      <c r="J63" s="34"/>
      <c r="K63" s="34" t="s">
        <v>260</v>
      </c>
      <c r="L63" s="34" t="s">
        <v>216</v>
      </c>
      <c r="M63" s="34" t="s">
        <v>211</v>
      </c>
      <c r="N63" s="35">
        <v>40787</v>
      </c>
      <c r="O63" s="35">
        <v>41060</v>
      </c>
      <c r="P63" s="34">
        <v>9</v>
      </c>
      <c r="Q63" s="34">
        <v>0</v>
      </c>
      <c r="R63" s="34">
        <f>DATEDIF(N63,O63,"m")</f>
        <v>8</v>
      </c>
      <c r="S63" s="34">
        <f>DATEDIF(N63,O63,"md")</f>
        <v>30</v>
      </c>
      <c r="T63" s="34" t="str">
        <f t="shared" si="5"/>
        <v>9 tháng 0 ngày</v>
      </c>
      <c r="U63" s="45"/>
      <c r="V63" s="45"/>
      <c r="W63" s="37" t="s">
        <v>260</v>
      </c>
      <c r="X63" s="34" t="s">
        <v>198</v>
      </c>
      <c r="Y63" s="308" t="s">
        <v>67</v>
      </c>
      <c r="Z63" s="34"/>
    </row>
    <row r="64" spans="1:26" s="1" customFormat="1" ht="18.75" customHeight="1" x14ac:dyDescent="0.25">
      <c r="A64" s="49"/>
      <c r="B64" s="51"/>
      <c r="C64" s="50"/>
      <c r="D64" s="35"/>
      <c r="E64" s="34"/>
      <c r="F64" s="35"/>
      <c r="G64" s="34"/>
      <c r="H64" s="34"/>
      <c r="I64" s="34"/>
      <c r="J64" s="34"/>
      <c r="K64" s="34"/>
      <c r="L64" s="34"/>
      <c r="M64" s="34"/>
      <c r="N64" s="35">
        <v>41131</v>
      </c>
      <c r="O64" s="35">
        <v>41425</v>
      </c>
      <c r="P64" s="34">
        <v>9</v>
      </c>
      <c r="Q64" s="34">
        <v>22</v>
      </c>
      <c r="R64" s="34">
        <f>DATEDIF(N64,O64,"m")</f>
        <v>9</v>
      </c>
      <c r="S64" s="34">
        <f>DATEDIF(N64,O64,"md")</f>
        <v>21</v>
      </c>
      <c r="T64" s="34" t="str">
        <f t="shared" si="5"/>
        <v>9 tháng 21 ngày</v>
      </c>
      <c r="U64" s="34"/>
      <c r="V64" s="36"/>
      <c r="W64" s="37" t="s">
        <v>260</v>
      </c>
      <c r="X64" s="34"/>
      <c r="Y64" s="323"/>
      <c r="Z64" s="34"/>
    </row>
    <row r="65" spans="1:26" s="1" customFormat="1" ht="18.75" customHeight="1" x14ac:dyDescent="0.25">
      <c r="A65" s="49"/>
      <c r="B65" s="51"/>
      <c r="C65" s="50"/>
      <c r="D65" s="35"/>
      <c r="E65" s="34"/>
      <c r="F65" s="34"/>
      <c r="G65" s="34"/>
      <c r="H65" s="34"/>
      <c r="I65" s="34"/>
      <c r="J65" s="34"/>
      <c r="K65" s="34"/>
      <c r="L65" s="34"/>
      <c r="M65" s="34"/>
      <c r="N65" s="35">
        <v>41496</v>
      </c>
      <c r="O65" s="35">
        <v>41790</v>
      </c>
      <c r="P65" s="34">
        <v>9</v>
      </c>
      <c r="Q65" s="34">
        <v>22</v>
      </c>
      <c r="R65" s="34">
        <f>DATEDIF(N65,O65,"m")</f>
        <v>9</v>
      </c>
      <c r="S65" s="34">
        <f>DATEDIF(N65,O65,"md")</f>
        <v>21</v>
      </c>
      <c r="T65" s="34" t="str">
        <f t="shared" si="5"/>
        <v>9 tháng 21 ngày</v>
      </c>
      <c r="U65" s="34"/>
      <c r="V65" s="36"/>
      <c r="W65" s="37" t="s">
        <v>260</v>
      </c>
      <c r="X65" s="34"/>
      <c r="Y65" s="323"/>
      <c r="Z65" s="34"/>
    </row>
    <row r="66" spans="1:26" s="1" customFormat="1" ht="18.75" customHeight="1" x14ac:dyDescent="0.25">
      <c r="A66" s="49"/>
      <c r="B66" s="51"/>
      <c r="C66" s="50"/>
      <c r="D66" s="35"/>
      <c r="E66" s="34"/>
      <c r="F66" s="34"/>
      <c r="G66" s="34"/>
      <c r="H66" s="34"/>
      <c r="I66" s="34"/>
      <c r="J66" s="34"/>
      <c r="K66" s="34"/>
      <c r="L66" s="34"/>
      <c r="M66" s="34"/>
      <c r="N66" s="35">
        <v>42309</v>
      </c>
      <c r="O66" s="35">
        <v>42521</v>
      </c>
      <c r="P66" s="34">
        <v>7</v>
      </c>
      <c r="Q66" s="34">
        <v>0</v>
      </c>
      <c r="R66" s="34">
        <f>DATEDIF(N66,O66,"m")</f>
        <v>6</v>
      </c>
      <c r="S66" s="34">
        <f>DATEDIF(N66,O66,"md")</f>
        <v>30</v>
      </c>
      <c r="T66" s="34" t="str">
        <f t="shared" si="5"/>
        <v>7 tháng 0 ngày</v>
      </c>
      <c r="U66" s="34"/>
      <c r="V66" s="36"/>
      <c r="W66" s="37" t="s">
        <v>260</v>
      </c>
      <c r="X66" s="34"/>
      <c r="Y66" s="323"/>
      <c r="Z66" s="34"/>
    </row>
    <row r="67" spans="1:26" s="1" customFormat="1" ht="18.75" customHeight="1" x14ac:dyDescent="0.25">
      <c r="A67" s="49"/>
      <c r="B67" s="51"/>
      <c r="C67" s="50"/>
      <c r="D67" s="35"/>
      <c r="E67" s="34"/>
      <c r="F67" s="34"/>
      <c r="G67" s="34"/>
      <c r="H67" s="34"/>
      <c r="I67" s="34"/>
      <c r="J67" s="34"/>
      <c r="K67" s="34"/>
      <c r="L67" s="34"/>
      <c r="M67" s="34"/>
      <c r="N67" s="35">
        <v>42592</v>
      </c>
      <c r="O67" s="35">
        <v>42886</v>
      </c>
      <c r="P67" s="34">
        <v>9</v>
      </c>
      <c r="Q67" s="34">
        <v>22</v>
      </c>
      <c r="R67" s="34">
        <f>DATEDIF(N67,O67,"m")</f>
        <v>9</v>
      </c>
      <c r="S67" s="34">
        <f>DATEDIF(N67,O67,"md")</f>
        <v>21</v>
      </c>
      <c r="T67" s="34" t="str">
        <f t="shared" si="5"/>
        <v>9 tháng 21 ngày</v>
      </c>
      <c r="U67" s="34"/>
      <c r="V67" s="36"/>
      <c r="W67" s="37" t="s">
        <v>260</v>
      </c>
      <c r="X67" s="34"/>
      <c r="Y67" s="323"/>
      <c r="Z67" s="34"/>
    </row>
    <row r="68" spans="1:26" s="1" customFormat="1" ht="18.75" customHeight="1" x14ac:dyDescent="0.25">
      <c r="A68" s="49"/>
      <c r="B68" s="51"/>
      <c r="C68" s="50"/>
      <c r="D68" s="35"/>
      <c r="E68" s="34"/>
      <c r="F68" s="34"/>
      <c r="G68" s="34"/>
      <c r="H68" s="34"/>
      <c r="I68" s="34"/>
      <c r="J68" s="34"/>
      <c r="K68" s="34"/>
      <c r="L68" s="34"/>
      <c r="M68" s="34"/>
      <c r="N68" s="35"/>
      <c r="O68" s="35"/>
      <c r="P68" s="39">
        <f>SUM(P63:P67)</f>
        <v>43</v>
      </c>
      <c r="Q68" s="39">
        <f>SUM(Q63:Q67)</f>
        <v>66</v>
      </c>
      <c r="R68" s="39">
        <f>SUM(R63:R67)</f>
        <v>41</v>
      </c>
      <c r="S68" s="39">
        <f>SUM(S63:S67)</f>
        <v>123</v>
      </c>
      <c r="T68" s="39" t="str">
        <f t="shared" si="5"/>
        <v>45 tháng 3 ngày</v>
      </c>
      <c r="U68" s="39"/>
      <c r="V68" s="36" t="s">
        <v>261</v>
      </c>
      <c r="W68" s="37"/>
      <c r="X68" s="34"/>
      <c r="Y68" s="324"/>
      <c r="Z68" s="34"/>
    </row>
    <row r="69" spans="1:26" s="1" customFormat="1" ht="18.75" customHeight="1" x14ac:dyDescent="0.25">
      <c r="A69" s="49">
        <v>13</v>
      </c>
      <c r="B69" s="51" t="s">
        <v>161</v>
      </c>
      <c r="C69" s="50" t="s">
        <v>262</v>
      </c>
      <c r="D69" s="35">
        <v>30455</v>
      </c>
      <c r="E69" s="34" t="s">
        <v>214</v>
      </c>
      <c r="F69" s="35">
        <v>40640</v>
      </c>
      <c r="G69" s="34" t="s">
        <v>24</v>
      </c>
      <c r="H69" s="34" t="s">
        <v>24</v>
      </c>
      <c r="I69" s="34"/>
      <c r="J69" s="34"/>
      <c r="K69" s="34" t="s">
        <v>217</v>
      </c>
      <c r="L69" s="34" t="s">
        <v>216</v>
      </c>
      <c r="M69" s="34" t="s">
        <v>211</v>
      </c>
      <c r="N69" s="35">
        <v>40817</v>
      </c>
      <c r="O69" s="35">
        <v>41060</v>
      </c>
      <c r="P69" s="34">
        <v>8</v>
      </c>
      <c r="Q69" s="34">
        <v>0</v>
      </c>
      <c r="R69" s="34">
        <f t="shared" ref="R69:R74" si="10">DATEDIF(N69,O69,"m")</f>
        <v>7</v>
      </c>
      <c r="S69" s="34">
        <f t="shared" ref="S69:S74" si="11">DATEDIF(N69,O69,"md")</f>
        <v>30</v>
      </c>
      <c r="T69" s="34" t="str">
        <f t="shared" si="5"/>
        <v>8 tháng 0 ngày</v>
      </c>
      <c r="U69" s="39"/>
      <c r="V69" s="36"/>
      <c r="W69" s="37" t="s">
        <v>217</v>
      </c>
      <c r="X69" s="34" t="s">
        <v>198</v>
      </c>
      <c r="Y69" s="308" t="s">
        <v>33</v>
      </c>
      <c r="Z69" s="151"/>
    </row>
    <row r="70" spans="1:26" s="1" customFormat="1" ht="18.75" customHeight="1" x14ac:dyDescent="0.25">
      <c r="A70" s="49"/>
      <c r="B70" s="51"/>
      <c r="C70" s="50"/>
      <c r="D70" s="35"/>
      <c r="E70" s="34"/>
      <c r="F70" s="34"/>
      <c r="G70" s="34"/>
      <c r="H70" s="34"/>
      <c r="I70" s="34"/>
      <c r="J70" s="34"/>
      <c r="K70" s="34"/>
      <c r="L70" s="34"/>
      <c r="M70" s="34"/>
      <c r="N70" s="35">
        <v>41131</v>
      </c>
      <c r="O70" s="35">
        <v>41425</v>
      </c>
      <c r="P70" s="34">
        <v>9</v>
      </c>
      <c r="Q70" s="34">
        <v>20</v>
      </c>
      <c r="R70" s="34">
        <f t="shared" si="10"/>
        <v>9</v>
      </c>
      <c r="S70" s="34">
        <f t="shared" si="11"/>
        <v>21</v>
      </c>
      <c r="T70" s="34" t="str">
        <f t="shared" si="5"/>
        <v>9 tháng 21 ngày</v>
      </c>
      <c r="U70" s="39"/>
      <c r="V70" s="36"/>
      <c r="W70" s="37" t="s">
        <v>217</v>
      </c>
      <c r="X70" s="34"/>
      <c r="Y70" s="323"/>
      <c r="Z70" s="34"/>
    </row>
    <row r="71" spans="1:26" s="1" customFormat="1" ht="18.75" customHeight="1" x14ac:dyDescent="0.25">
      <c r="A71" s="49"/>
      <c r="B71" s="51"/>
      <c r="C71" s="50"/>
      <c r="D71" s="35"/>
      <c r="E71" s="34"/>
      <c r="F71" s="34"/>
      <c r="G71" s="34"/>
      <c r="H71" s="34"/>
      <c r="I71" s="34"/>
      <c r="J71" s="34"/>
      <c r="K71" s="34"/>
      <c r="L71" s="34"/>
      <c r="M71" s="34"/>
      <c r="N71" s="35">
        <v>41496</v>
      </c>
      <c r="O71" s="35">
        <v>41790</v>
      </c>
      <c r="P71" s="34">
        <v>9</v>
      </c>
      <c r="Q71" s="34">
        <v>20</v>
      </c>
      <c r="R71" s="34">
        <f t="shared" si="10"/>
        <v>9</v>
      </c>
      <c r="S71" s="34">
        <f t="shared" si="11"/>
        <v>21</v>
      </c>
      <c r="T71" s="34" t="str">
        <f t="shared" si="5"/>
        <v>9 tháng 21 ngày</v>
      </c>
      <c r="U71" s="39"/>
      <c r="V71" s="36"/>
      <c r="W71" s="37" t="s">
        <v>217</v>
      </c>
      <c r="X71" s="34"/>
      <c r="Y71" s="323"/>
      <c r="Z71" s="34"/>
    </row>
    <row r="72" spans="1:26" s="1" customFormat="1" ht="18.75" customHeight="1" x14ac:dyDescent="0.25">
      <c r="A72" s="49"/>
      <c r="B72" s="51"/>
      <c r="C72" s="50"/>
      <c r="D72" s="35"/>
      <c r="E72" s="34"/>
      <c r="F72" s="34"/>
      <c r="G72" s="34"/>
      <c r="H72" s="34"/>
      <c r="I72" s="34"/>
      <c r="J72" s="34"/>
      <c r="K72" s="34"/>
      <c r="L72" s="34"/>
      <c r="M72" s="34"/>
      <c r="N72" s="35">
        <v>41862</v>
      </c>
      <c r="O72" s="35">
        <v>42155</v>
      </c>
      <c r="P72" s="34">
        <v>9</v>
      </c>
      <c r="Q72" s="34">
        <v>19</v>
      </c>
      <c r="R72" s="34">
        <f t="shared" si="10"/>
        <v>9</v>
      </c>
      <c r="S72" s="34">
        <f t="shared" si="11"/>
        <v>20</v>
      </c>
      <c r="T72" s="34" t="str">
        <f t="shared" si="5"/>
        <v>9 tháng 20 ngày</v>
      </c>
      <c r="U72" s="39"/>
      <c r="V72" s="36"/>
      <c r="W72" s="37" t="s">
        <v>217</v>
      </c>
      <c r="X72" s="34"/>
      <c r="Y72" s="323"/>
      <c r="Z72" s="34"/>
    </row>
    <row r="73" spans="1:26" s="1" customFormat="1" ht="18.75" customHeight="1" x14ac:dyDescent="0.25">
      <c r="A73" s="49"/>
      <c r="B73" s="51"/>
      <c r="C73" s="50"/>
      <c r="D73" s="35"/>
      <c r="E73" s="34"/>
      <c r="F73" s="34"/>
      <c r="G73" s="34"/>
      <c r="H73" s="34"/>
      <c r="I73" s="34"/>
      <c r="J73" s="34"/>
      <c r="K73" s="34"/>
      <c r="L73" s="34"/>
      <c r="M73" s="34"/>
      <c r="N73" s="35">
        <v>42226</v>
      </c>
      <c r="O73" s="35">
        <v>42521</v>
      </c>
      <c r="P73" s="34">
        <v>9</v>
      </c>
      <c r="Q73" s="34">
        <v>20</v>
      </c>
      <c r="R73" s="34">
        <f t="shared" si="10"/>
        <v>9</v>
      </c>
      <c r="S73" s="34">
        <f t="shared" si="11"/>
        <v>21</v>
      </c>
      <c r="T73" s="34" t="str">
        <f t="shared" si="5"/>
        <v>9 tháng 21 ngày</v>
      </c>
      <c r="U73" s="39"/>
      <c r="V73" s="36"/>
      <c r="W73" s="37" t="s">
        <v>217</v>
      </c>
      <c r="X73" s="34"/>
      <c r="Y73" s="323"/>
      <c r="Z73" s="34"/>
    </row>
    <row r="74" spans="1:26" s="1" customFormat="1" ht="18.75" customHeight="1" x14ac:dyDescent="0.25">
      <c r="A74" s="49"/>
      <c r="B74" s="51"/>
      <c r="C74" s="50"/>
      <c r="D74" s="35"/>
      <c r="E74" s="34"/>
      <c r="F74" s="34"/>
      <c r="G74" s="34"/>
      <c r="H74" s="34"/>
      <c r="I74" s="34"/>
      <c r="J74" s="34"/>
      <c r="K74" s="34"/>
      <c r="L74" s="34"/>
      <c r="M74" s="34"/>
      <c r="N74" s="35">
        <v>42592</v>
      </c>
      <c r="O74" s="35">
        <v>42886</v>
      </c>
      <c r="P74" s="34">
        <v>9</v>
      </c>
      <c r="Q74" s="34">
        <v>20</v>
      </c>
      <c r="R74" s="34">
        <f t="shared" si="10"/>
        <v>9</v>
      </c>
      <c r="S74" s="34">
        <f t="shared" si="11"/>
        <v>21</v>
      </c>
      <c r="T74" s="34" t="str">
        <f t="shared" si="5"/>
        <v>9 tháng 21 ngày</v>
      </c>
      <c r="U74" s="39"/>
      <c r="V74" s="36"/>
      <c r="W74" s="37" t="s">
        <v>217</v>
      </c>
      <c r="X74" s="34"/>
      <c r="Y74" s="323"/>
      <c r="Z74" s="34"/>
    </row>
    <row r="75" spans="1:26" s="1" customFormat="1" ht="18.75" customHeight="1" x14ac:dyDescent="0.25">
      <c r="A75" s="49"/>
      <c r="B75" s="51"/>
      <c r="C75" s="50"/>
      <c r="D75" s="35"/>
      <c r="E75" s="34"/>
      <c r="F75" s="34"/>
      <c r="G75" s="34"/>
      <c r="H75" s="34"/>
      <c r="I75" s="34"/>
      <c r="J75" s="34"/>
      <c r="K75" s="34"/>
      <c r="L75" s="34"/>
      <c r="M75" s="34"/>
      <c r="N75" s="35"/>
      <c r="O75" s="35"/>
      <c r="P75" s="39">
        <f>SUM(P69:P74)</f>
        <v>53</v>
      </c>
      <c r="Q75" s="39">
        <f>SUM(Q69:Q74)</f>
        <v>99</v>
      </c>
      <c r="R75" s="39">
        <f>SUM(R69:R74)</f>
        <v>52</v>
      </c>
      <c r="S75" s="39">
        <f>SUM(S69:S74)</f>
        <v>134</v>
      </c>
      <c r="T75" s="39" t="str">
        <f>R75+INT(S75/30)&amp;" tháng "&amp;MOD(S75,30)&amp;" ngày"</f>
        <v>56 tháng 14 ngày</v>
      </c>
      <c r="U75" s="39"/>
      <c r="V75" s="36" t="s">
        <v>263</v>
      </c>
      <c r="W75" s="37"/>
      <c r="X75" s="34"/>
      <c r="Y75" s="324"/>
      <c r="Z75" s="34"/>
    </row>
    <row r="76" spans="1:26" s="1" customFormat="1" ht="18.75" customHeight="1" x14ac:dyDescent="0.25">
      <c r="A76" s="49">
        <v>14</v>
      </c>
      <c r="B76" s="51" t="s">
        <v>173</v>
      </c>
      <c r="C76" s="50" t="s">
        <v>264</v>
      </c>
      <c r="D76" s="35">
        <v>32328</v>
      </c>
      <c r="E76" s="34" t="s">
        <v>214</v>
      </c>
      <c r="F76" s="35">
        <v>40640</v>
      </c>
      <c r="G76" s="34" t="s">
        <v>24</v>
      </c>
      <c r="H76" s="34" t="s">
        <v>24</v>
      </c>
      <c r="I76" s="34"/>
      <c r="J76" s="34"/>
      <c r="K76" s="34" t="s">
        <v>266</v>
      </c>
      <c r="L76" s="34" t="s">
        <v>216</v>
      </c>
      <c r="M76" s="34" t="s">
        <v>211</v>
      </c>
      <c r="N76" s="35">
        <v>40756</v>
      </c>
      <c r="O76" s="35">
        <v>41060</v>
      </c>
      <c r="P76" s="34">
        <v>10</v>
      </c>
      <c r="Q76" s="34">
        <v>0</v>
      </c>
      <c r="R76" s="34">
        <f t="shared" ref="R76:R81" si="12">DATEDIF(N76,O76,"m")</f>
        <v>9</v>
      </c>
      <c r="S76" s="34">
        <f t="shared" ref="S76:S81" si="13">DATEDIF(N76,O76,"md")</f>
        <v>30</v>
      </c>
      <c r="T76" s="34" t="str">
        <f t="shared" ref="T76:T81" si="14">R76+INT(S76/30)&amp;" tháng "&amp;MOD(S76,30)&amp;" ngày"</f>
        <v>10 tháng 0 ngày</v>
      </c>
      <c r="U76" s="39"/>
      <c r="V76" s="36"/>
      <c r="W76" s="37" t="s">
        <v>266</v>
      </c>
      <c r="X76" s="34" t="s">
        <v>198</v>
      </c>
      <c r="Y76" s="308" t="s">
        <v>33</v>
      </c>
      <c r="Z76" s="151"/>
    </row>
    <row r="77" spans="1:26" s="1" customFormat="1" ht="18.75" customHeight="1" x14ac:dyDescent="0.25">
      <c r="A77" s="49"/>
      <c r="B77" s="51"/>
      <c r="C77" s="50"/>
      <c r="D77" s="35"/>
      <c r="E77" s="34"/>
      <c r="F77" s="34"/>
      <c r="G77" s="34"/>
      <c r="H77" s="34"/>
      <c r="I77" s="34"/>
      <c r="J77" s="34"/>
      <c r="K77" s="34"/>
      <c r="L77" s="34"/>
      <c r="M77" s="34"/>
      <c r="N77" s="35">
        <v>41275</v>
      </c>
      <c r="O77" s="35">
        <v>41425</v>
      </c>
      <c r="P77" s="34">
        <v>5</v>
      </c>
      <c r="Q77" s="34">
        <v>0</v>
      </c>
      <c r="R77" s="34">
        <f t="shared" si="12"/>
        <v>4</v>
      </c>
      <c r="S77" s="34">
        <f t="shared" si="13"/>
        <v>30</v>
      </c>
      <c r="T77" s="34" t="str">
        <f t="shared" si="14"/>
        <v>5 tháng 0 ngày</v>
      </c>
      <c r="U77" s="39"/>
      <c r="V77" s="36"/>
      <c r="W77" s="37" t="s">
        <v>266</v>
      </c>
      <c r="X77" s="34"/>
      <c r="Y77" s="323"/>
      <c r="Z77" s="34"/>
    </row>
    <row r="78" spans="1:26" s="1" customFormat="1" ht="18.75" customHeight="1" x14ac:dyDescent="0.25">
      <c r="A78" s="49"/>
      <c r="B78" s="51"/>
      <c r="C78" s="50"/>
      <c r="D78" s="35"/>
      <c r="E78" s="34"/>
      <c r="F78" s="34"/>
      <c r="G78" s="34"/>
      <c r="H78" s="34"/>
      <c r="I78" s="34"/>
      <c r="J78" s="34"/>
      <c r="K78" s="34"/>
      <c r="L78" s="34"/>
      <c r="M78" s="34"/>
      <c r="N78" s="35">
        <v>41496</v>
      </c>
      <c r="O78" s="35">
        <v>41790</v>
      </c>
      <c r="P78" s="34">
        <v>9</v>
      </c>
      <c r="Q78" s="34">
        <v>21</v>
      </c>
      <c r="R78" s="34">
        <f t="shared" si="12"/>
        <v>9</v>
      </c>
      <c r="S78" s="34">
        <f t="shared" si="13"/>
        <v>21</v>
      </c>
      <c r="T78" s="34" t="str">
        <f t="shared" si="14"/>
        <v>9 tháng 21 ngày</v>
      </c>
      <c r="U78" s="39"/>
      <c r="V78" s="36"/>
      <c r="W78" s="37" t="s">
        <v>266</v>
      </c>
      <c r="X78" s="34"/>
      <c r="Y78" s="323"/>
      <c r="Z78" s="34"/>
    </row>
    <row r="79" spans="1:26" s="1" customFormat="1" ht="18.75" customHeight="1" x14ac:dyDescent="0.25">
      <c r="A79" s="49"/>
      <c r="B79" s="51"/>
      <c r="C79" s="50"/>
      <c r="D79" s="35"/>
      <c r="E79" s="34"/>
      <c r="F79" s="34"/>
      <c r="G79" s="34"/>
      <c r="H79" s="34"/>
      <c r="I79" s="34"/>
      <c r="J79" s="34"/>
      <c r="K79" s="34"/>
      <c r="L79" s="34"/>
      <c r="M79" s="34"/>
      <c r="N79" s="35">
        <v>41862</v>
      </c>
      <c r="O79" s="35">
        <v>42155</v>
      </c>
      <c r="P79" s="34">
        <v>9</v>
      </c>
      <c r="Q79" s="34">
        <v>20</v>
      </c>
      <c r="R79" s="34">
        <f t="shared" si="12"/>
        <v>9</v>
      </c>
      <c r="S79" s="34">
        <f t="shared" si="13"/>
        <v>20</v>
      </c>
      <c r="T79" s="34" t="str">
        <f t="shared" si="14"/>
        <v>9 tháng 20 ngày</v>
      </c>
      <c r="U79" s="39"/>
      <c r="V79" s="36"/>
      <c r="W79" s="37" t="s">
        <v>266</v>
      </c>
      <c r="X79" s="34"/>
      <c r="Y79" s="323"/>
      <c r="Z79" s="34"/>
    </row>
    <row r="80" spans="1:26" s="1" customFormat="1" ht="18.75" customHeight="1" x14ac:dyDescent="0.25">
      <c r="A80" s="49"/>
      <c r="B80" s="51"/>
      <c r="C80" s="50"/>
      <c r="D80" s="35"/>
      <c r="E80" s="34"/>
      <c r="F80" s="34"/>
      <c r="G80" s="34"/>
      <c r="H80" s="34"/>
      <c r="I80" s="34"/>
      <c r="J80" s="34"/>
      <c r="K80" s="34"/>
      <c r="L80" s="34"/>
      <c r="M80" s="34"/>
      <c r="N80" s="35">
        <v>42226</v>
      </c>
      <c r="O80" s="35">
        <v>42521</v>
      </c>
      <c r="P80" s="34">
        <v>9</v>
      </c>
      <c r="Q80" s="34">
        <v>21</v>
      </c>
      <c r="R80" s="34">
        <f t="shared" si="12"/>
        <v>9</v>
      </c>
      <c r="S80" s="34">
        <f t="shared" si="13"/>
        <v>21</v>
      </c>
      <c r="T80" s="34" t="str">
        <f t="shared" si="14"/>
        <v>9 tháng 21 ngày</v>
      </c>
      <c r="U80" s="39"/>
      <c r="V80" s="36"/>
      <c r="W80" s="37" t="s">
        <v>266</v>
      </c>
      <c r="X80" s="34"/>
      <c r="Y80" s="323"/>
      <c r="Z80" s="34"/>
    </row>
    <row r="81" spans="1:26" s="1" customFormat="1" ht="18.75" customHeight="1" x14ac:dyDescent="0.25">
      <c r="A81" s="49"/>
      <c r="B81" s="51"/>
      <c r="C81" s="50"/>
      <c r="D81" s="35"/>
      <c r="E81" s="34"/>
      <c r="F81" s="34"/>
      <c r="G81" s="34"/>
      <c r="H81" s="34"/>
      <c r="I81" s="34"/>
      <c r="J81" s="34"/>
      <c r="K81" s="34"/>
      <c r="L81" s="34"/>
      <c r="M81" s="34"/>
      <c r="N81" s="35">
        <v>42592</v>
      </c>
      <c r="O81" s="35">
        <v>42886</v>
      </c>
      <c r="P81" s="34">
        <v>9</v>
      </c>
      <c r="Q81" s="34">
        <v>21</v>
      </c>
      <c r="R81" s="34">
        <f t="shared" si="12"/>
        <v>9</v>
      </c>
      <c r="S81" s="34">
        <f t="shared" si="13"/>
        <v>21</v>
      </c>
      <c r="T81" s="34" t="str">
        <f t="shared" si="14"/>
        <v>9 tháng 21 ngày</v>
      </c>
      <c r="U81" s="39"/>
      <c r="V81" s="36"/>
      <c r="W81" s="37" t="s">
        <v>266</v>
      </c>
      <c r="X81" s="34"/>
      <c r="Y81" s="323"/>
      <c r="Z81" s="34"/>
    </row>
    <row r="82" spans="1:26" s="1" customFormat="1" ht="18.75" customHeight="1" x14ac:dyDescent="0.25">
      <c r="A82" s="49"/>
      <c r="B82" s="51"/>
      <c r="C82" s="50"/>
      <c r="D82" s="35"/>
      <c r="E82" s="34"/>
      <c r="F82" s="34"/>
      <c r="G82" s="34"/>
      <c r="H82" s="34"/>
      <c r="I82" s="34"/>
      <c r="J82" s="34"/>
      <c r="K82" s="34"/>
      <c r="L82" s="34"/>
      <c r="M82" s="34"/>
      <c r="N82" s="35"/>
      <c r="O82" s="35"/>
      <c r="P82" s="39">
        <f>SUM(P76:P81)</f>
        <v>51</v>
      </c>
      <c r="Q82" s="39">
        <f>SUM(Q76:Q81)</f>
        <v>83</v>
      </c>
      <c r="R82" s="39">
        <f>SUM(R76:R81)</f>
        <v>49</v>
      </c>
      <c r="S82" s="39">
        <f>SUM(S76:S81)</f>
        <v>143</v>
      </c>
      <c r="T82" s="39" t="str">
        <f>R82+INT(S82/30)&amp;" tháng "&amp;MOD(S82,30)&amp;" ngày"</f>
        <v>53 tháng 23 ngày</v>
      </c>
      <c r="U82" s="39"/>
      <c r="V82" s="36" t="s">
        <v>267</v>
      </c>
      <c r="W82" s="37"/>
      <c r="X82" s="34"/>
      <c r="Y82" s="324"/>
      <c r="Z82" s="34"/>
    </row>
    <row r="83" spans="1:26" s="1" customFormat="1" ht="18.75" customHeight="1" x14ac:dyDescent="0.25">
      <c r="A83" s="49">
        <v>15</v>
      </c>
      <c r="B83" s="51" t="s">
        <v>173</v>
      </c>
      <c r="C83" s="50" t="s">
        <v>268</v>
      </c>
      <c r="D83" s="35">
        <v>32230</v>
      </c>
      <c r="E83" s="34" t="s">
        <v>233</v>
      </c>
      <c r="F83" s="35">
        <v>40778</v>
      </c>
      <c r="G83" s="34" t="s">
        <v>24</v>
      </c>
      <c r="H83" s="34" t="s">
        <v>24</v>
      </c>
      <c r="I83" s="34"/>
      <c r="J83" s="34"/>
      <c r="K83" s="34" t="s">
        <v>270</v>
      </c>
      <c r="L83" s="34" t="s">
        <v>216</v>
      </c>
      <c r="M83" s="34" t="s">
        <v>211</v>
      </c>
      <c r="N83" s="35">
        <v>41030</v>
      </c>
      <c r="O83" s="35">
        <v>41060</v>
      </c>
      <c r="P83" s="34">
        <v>1</v>
      </c>
      <c r="Q83" s="34">
        <v>0</v>
      </c>
      <c r="R83" s="34">
        <f t="shared" ref="R83:R90" si="15">DATEDIF(N83,O83,"m")</f>
        <v>0</v>
      </c>
      <c r="S83" s="34">
        <f t="shared" ref="S83:S90" si="16">DATEDIF(N83,O83,"md")</f>
        <v>30</v>
      </c>
      <c r="T83" s="34" t="str">
        <f t="shared" ref="T83:T90" si="17">R83+INT(S83/30)&amp;" tháng "&amp;MOD(S83,30)&amp;" ngày"</f>
        <v>1 tháng 0 ngày</v>
      </c>
      <c r="U83" s="39"/>
      <c r="V83" s="36"/>
      <c r="W83" s="37" t="s">
        <v>253</v>
      </c>
      <c r="X83" s="34" t="s">
        <v>198</v>
      </c>
      <c r="Y83" s="308" t="s">
        <v>33</v>
      </c>
      <c r="Z83" s="34"/>
    </row>
    <row r="84" spans="1:26" s="1" customFormat="1" ht="18.75" customHeight="1" x14ac:dyDescent="0.25">
      <c r="A84" s="49"/>
      <c r="B84" s="51"/>
      <c r="C84" s="50"/>
      <c r="D84" s="35"/>
      <c r="E84" s="34"/>
      <c r="F84" s="34"/>
      <c r="G84" s="34"/>
      <c r="H84" s="34"/>
      <c r="I84" s="34"/>
      <c r="J84" s="34"/>
      <c r="K84" s="34"/>
      <c r="L84" s="34"/>
      <c r="M84" s="34"/>
      <c r="N84" s="35">
        <v>41122</v>
      </c>
      <c r="O84" s="35">
        <v>41425</v>
      </c>
      <c r="P84" s="34">
        <v>10</v>
      </c>
      <c r="Q84" s="34">
        <v>0</v>
      </c>
      <c r="R84" s="34">
        <f t="shared" si="15"/>
        <v>9</v>
      </c>
      <c r="S84" s="34">
        <f t="shared" si="16"/>
        <v>30</v>
      </c>
      <c r="T84" s="34" t="str">
        <f t="shared" si="17"/>
        <v>10 tháng 0 ngày</v>
      </c>
      <c r="U84" s="39"/>
      <c r="V84" s="36"/>
      <c r="W84" s="37" t="s">
        <v>260</v>
      </c>
      <c r="X84" s="34"/>
      <c r="Y84" s="323"/>
      <c r="Z84" s="34"/>
    </row>
    <row r="85" spans="1:26" s="1" customFormat="1" ht="18.75" customHeight="1" x14ac:dyDescent="0.25">
      <c r="A85" s="49"/>
      <c r="B85" s="51"/>
      <c r="C85" s="50"/>
      <c r="D85" s="35"/>
      <c r="E85" s="34"/>
      <c r="F85" s="34"/>
      <c r="G85" s="34"/>
      <c r="H85" s="34"/>
      <c r="I85" s="34"/>
      <c r="J85" s="34"/>
      <c r="K85" s="34"/>
      <c r="L85" s="34"/>
      <c r="M85" s="34"/>
      <c r="N85" s="35">
        <v>41496</v>
      </c>
      <c r="O85" s="35">
        <v>41790</v>
      </c>
      <c r="P85" s="34">
        <v>9</v>
      </c>
      <c r="Q85" s="34">
        <v>22</v>
      </c>
      <c r="R85" s="34">
        <f t="shared" si="15"/>
        <v>9</v>
      </c>
      <c r="S85" s="34">
        <f t="shared" si="16"/>
        <v>21</v>
      </c>
      <c r="T85" s="34" t="str">
        <f t="shared" si="17"/>
        <v>9 tháng 21 ngày</v>
      </c>
      <c r="U85" s="39"/>
      <c r="V85" s="36"/>
      <c r="W85" s="37" t="s">
        <v>260</v>
      </c>
      <c r="X85" s="34"/>
      <c r="Y85" s="323"/>
      <c r="Z85" s="34"/>
    </row>
    <row r="86" spans="1:26" s="1" customFormat="1" ht="18.75" customHeight="1" x14ac:dyDescent="0.25">
      <c r="A86" s="49"/>
      <c r="B86" s="51"/>
      <c r="C86" s="50"/>
      <c r="D86" s="35"/>
      <c r="E86" s="34"/>
      <c r="F86" s="34"/>
      <c r="G86" s="34"/>
      <c r="H86" s="34"/>
      <c r="I86" s="34"/>
      <c r="J86" s="34"/>
      <c r="K86" s="34"/>
      <c r="L86" s="34"/>
      <c r="M86" s="34"/>
      <c r="N86" s="35">
        <v>41862</v>
      </c>
      <c r="O86" s="35">
        <v>42155</v>
      </c>
      <c r="P86" s="34">
        <v>9</v>
      </c>
      <c r="Q86" s="34">
        <v>21</v>
      </c>
      <c r="R86" s="34">
        <f t="shared" si="15"/>
        <v>9</v>
      </c>
      <c r="S86" s="34">
        <f t="shared" si="16"/>
        <v>20</v>
      </c>
      <c r="T86" s="34" t="str">
        <f t="shared" si="17"/>
        <v>9 tháng 20 ngày</v>
      </c>
      <c r="U86" s="39" t="s">
        <v>271</v>
      </c>
      <c r="V86" s="36"/>
      <c r="W86" s="37" t="s">
        <v>260</v>
      </c>
      <c r="X86" s="34"/>
      <c r="Y86" s="323"/>
      <c r="Z86" s="34" t="s">
        <v>272</v>
      </c>
    </row>
    <row r="87" spans="1:26" s="1" customFormat="1" ht="18.75" customHeight="1" x14ac:dyDescent="0.25">
      <c r="A87" s="49"/>
      <c r="B87" s="51"/>
      <c r="C87" s="50"/>
      <c r="D87" s="35"/>
      <c r="E87" s="34"/>
      <c r="F87" s="34"/>
      <c r="G87" s="34"/>
      <c r="H87" s="34"/>
      <c r="I87" s="34"/>
      <c r="J87" s="34"/>
      <c r="K87" s="34"/>
      <c r="L87" s="34"/>
      <c r="M87" s="34"/>
      <c r="N87" s="35">
        <v>42278</v>
      </c>
      <c r="O87" s="35">
        <v>42460</v>
      </c>
      <c r="P87" s="34">
        <v>6</v>
      </c>
      <c r="Q87" s="34">
        <v>0</v>
      </c>
      <c r="R87" s="34">
        <f t="shared" si="15"/>
        <v>5</v>
      </c>
      <c r="S87" s="34">
        <f t="shared" si="16"/>
        <v>30</v>
      </c>
      <c r="T87" s="34" t="str">
        <f t="shared" si="17"/>
        <v>6 tháng 0 ngày</v>
      </c>
      <c r="U87" s="39"/>
      <c r="V87" s="36"/>
      <c r="W87" s="37" t="s">
        <v>260</v>
      </c>
      <c r="X87" s="34"/>
      <c r="Y87" s="323"/>
      <c r="Z87" s="34"/>
    </row>
    <row r="88" spans="1:26" s="1" customFormat="1" ht="18.75" customHeight="1" x14ac:dyDescent="0.25">
      <c r="A88" s="49"/>
      <c r="B88" s="51"/>
      <c r="C88" s="50"/>
      <c r="D88" s="35"/>
      <c r="E88" s="34"/>
      <c r="F88" s="34"/>
      <c r="G88" s="34"/>
      <c r="H88" s="34"/>
      <c r="I88" s="34"/>
      <c r="J88" s="34"/>
      <c r="K88" s="34"/>
      <c r="L88" s="34"/>
      <c r="M88" s="34"/>
      <c r="N88" s="35">
        <v>42461</v>
      </c>
      <c r="O88" s="35">
        <v>42582</v>
      </c>
      <c r="P88" s="34">
        <v>4</v>
      </c>
      <c r="Q88" s="34">
        <v>0</v>
      </c>
      <c r="R88" s="34">
        <f t="shared" si="15"/>
        <v>3</v>
      </c>
      <c r="S88" s="34">
        <f t="shared" si="16"/>
        <v>30</v>
      </c>
      <c r="T88" s="34" t="str">
        <f t="shared" si="17"/>
        <v>4 tháng 0 ngày</v>
      </c>
      <c r="U88" s="39"/>
      <c r="V88" s="36"/>
      <c r="W88" s="37" t="s">
        <v>273</v>
      </c>
      <c r="X88" s="34"/>
      <c r="Y88" s="323"/>
      <c r="Z88" s="34" t="s">
        <v>274</v>
      </c>
    </row>
    <row r="89" spans="1:26" s="1" customFormat="1" ht="18.75" customHeight="1" x14ac:dyDescent="0.25">
      <c r="A89" s="49"/>
      <c r="B89" s="51"/>
      <c r="C89" s="50"/>
      <c r="D89" s="35"/>
      <c r="E89" s="34"/>
      <c r="F89" s="34"/>
      <c r="G89" s="34"/>
      <c r="H89" s="34"/>
      <c r="I89" s="34"/>
      <c r="J89" s="34"/>
      <c r="K89" s="34"/>
      <c r="L89" s="34"/>
      <c r="M89" s="34"/>
      <c r="N89" s="35">
        <v>42592</v>
      </c>
      <c r="O89" s="35">
        <v>42735</v>
      </c>
      <c r="P89" s="34">
        <v>4</v>
      </c>
      <c r="Q89" s="34">
        <v>22</v>
      </c>
      <c r="R89" s="34">
        <f t="shared" si="15"/>
        <v>4</v>
      </c>
      <c r="S89" s="34">
        <f t="shared" si="16"/>
        <v>21</v>
      </c>
      <c r="T89" s="34" t="str">
        <f t="shared" si="17"/>
        <v>4 tháng 21 ngày</v>
      </c>
      <c r="U89" s="39"/>
      <c r="V89" s="36"/>
      <c r="W89" s="37" t="s">
        <v>275</v>
      </c>
      <c r="X89" s="34"/>
      <c r="Y89" s="323"/>
      <c r="Z89" s="34"/>
    </row>
    <row r="90" spans="1:26" s="1" customFormat="1" ht="18.75" customHeight="1" x14ac:dyDescent="0.25">
      <c r="A90" s="49"/>
      <c r="B90" s="51"/>
      <c r="C90" s="50"/>
      <c r="D90" s="35"/>
      <c r="E90" s="34"/>
      <c r="F90" s="34"/>
      <c r="G90" s="34"/>
      <c r="H90" s="34"/>
      <c r="I90" s="34"/>
      <c r="J90" s="34"/>
      <c r="K90" s="34"/>
      <c r="L90" s="34"/>
      <c r="M90" s="34"/>
      <c r="N90" s="35">
        <v>42781</v>
      </c>
      <c r="O90" s="35">
        <v>42886</v>
      </c>
      <c r="P90" s="34">
        <v>3</v>
      </c>
      <c r="Q90" s="34">
        <v>13</v>
      </c>
      <c r="R90" s="34">
        <f t="shared" si="15"/>
        <v>3</v>
      </c>
      <c r="S90" s="34">
        <f t="shared" si="16"/>
        <v>16</v>
      </c>
      <c r="T90" s="34" t="str">
        <f t="shared" si="17"/>
        <v>3 tháng 16 ngày</v>
      </c>
      <c r="U90" s="39"/>
      <c r="V90" s="36"/>
      <c r="W90" s="37" t="s">
        <v>270</v>
      </c>
      <c r="X90" s="34"/>
      <c r="Y90" s="323"/>
      <c r="Z90" s="34"/>
    </row>
    <row r="91" spans="1:26" s="1" customFormat="1" ht="18.75" customHeight="1" x14ac:dyDescent="0.25">
      <c r="A91" s="49"/>
      <c r="B91" s="51"/>
      <c r="C91" s="50"/>
      <c r="D91" s="35"/>
      <c r="E91" s="34"/>
      <c r="F91" s="34"/>
      <c r="G91" s="34"/>
      <c r="H91" s="34"/>
      <c r="I91" s="34"/>
      <c r="J91" s="34"/>
      <c r="K91" s="34"/>
      <c r="L91" s="34"/>
      <c r="M91" s="34"/>
      <c r="N91" s="35"/>
      <c r="O91" s="35"/>
      <c r="P91" s="39">
        <f>SUM(P83:P90)</f>
        <v>46</v>
      </c>
      <c r="Q91" s="39">
        <f>SUM(Q83:Q90)</f>
        <v>78</v>
      </c>
      <c r="R91" s="39">
        <f>SUM(R83:R90)</f>
        <v>42</v>
      </c>
      <c r="S91" s="39">
        <f>SUM(S83:S90)</f>
        <v>198</v>
      </c>
      <c r="T91" s="39" t="str">
        <f>R91+INT(S91/30)&amp;" tháng "&amp;MOD(S91,30)&amp;" ngày"</f>
        <v>48 tháng 18 ngày</v>
      </c>
      <c r="U91" s="39" t="s">
        <v>271</v>
      </c>
      <c r="V91" s="36" t="s">
        <v>276</v>
      </c>
      <c r="W91" s="37"/>
      <c r="X91" s="34"/>
      <c r="Y91" s="324"/>
      <c r="Z91" s="34"/>
    </row>
    <row r="92" spans="1:26" s="1" customFormat="1" ht="18.75" customHeight="1" x14ac:dyDescent="0.25">
      <c r="A92" s="49">
        <v>16</v>
      </c>
      <c r="B92" s="51" t="s">
        <v>277</v>
      </c>
      <c r="C92" s="50" t="s">
        <v>278</v>
      </c>
      <c r="D92" s="35">
        <v>33887</v>
      </c>
      <c r="E92" s="34" t="s">
        <v>233</v>
      </c>
      <c r="F92" s="35">
        <v>41166</v>
      </c>
      <c r="G92" s="34" t="s">
        <v>24</v>
      </c>
      <c r="H92" s="34" t="s">
        <v>24</v>
      </c>
      <c r="I92" s="34"/>
      <c r="J92" s="34"/>
      <c r="K92" s="34" t="s">
        <v>280</v>
      </c>
      <c r="L92" s="34" t="s">
        <v>216</v>
      </c>
      <c r="M92" s="34" t="s">
        <v>211</v>
      </c>
      <c r="N92" s="35">
        <v>41134</v>
      </c>
      <c r="O92" s="35">
        <v>41425</v>
      </c>
      <c r="P92" s="34">
        <v>9</v>
      </c>
      <c r="Q92" s="34">
        <v>17</v>
      </c>
      <c r="R92" s="34">
        <f t="shared" ref="R92:R97" si="18">DATEDIF(N92,O92,"m")</f>
        <v>9</v>
      </c>
      <c r="S92" s="34">
        <f t="shared" ref="S92:S97" si="19">DATEDIF(N92,O92,"md")</f>
        <v>18</v>
      </c>
      <c r="T92" s="34" t="str">
        <f t="shared" ref="T92:T97" si="20">R92+INT(S92/30)&amp;" tháng "&amp;MOD(S92,30)&amp;" ngày"</f>
        <v>9 tháng 18 ngày</v>
      </c>
      <c r="U92" s="34" t="s">
        <v>271</v>
      </c>
      <c r="V92" s="37"/>
      <c r="W92" s="37" t="s">
        <v>281</v>
      </c>
      <c r="X92" s="34"/>
      <c r="Y92" s="308" t="s">
        <v>33</v>
      </c>
      <c r="Z92" s="34" t="s">
        <v>282</v>
      </c>
    </row>
    <row r="93" spans="1:26" s="1" customFormat="1" ht="18.75" customHeight="1" x14ac:dyDescent="0.25">
      <c r="A93" s="49"/>
      <c r="B93" s="51"/>
      <c r="C93" s="50"/>
      <c r="D93" s="35"/>
      <c r="E93" s="34"/>
      <c r="F93" s="34"/>
      <c r="G93" s="34"/>
      <c r="H93" s="34"/>
      <c r="I93" s="34"/>
      <c r="J93" s="34"/>
      <c r="K93" s="34"/>
      <c r="L93" s="34"/>
      <c r="M93" s="34"/>
      <c r="N93" s="35">
        <v>41496</v>
      </c>
      <c r="O93" s="35">
        <v>41790</v>
      </c>
      <c r="P93" s="34">
        <v>9</v>
      </c>
      <c r="Q93" s="34">
        <v>20</v>
      </c>
      <c r="R93" s="34">
        <f t="shared" si="18"/>
        <v>9</v>
      </c>
      <c r="S93" s="34">
        <f t="shared" si="19"/>
        <v>21</v>
      </c>
      <c r="T93" s="34" t="str">
        <f t="shared" si="20"/>
        <v>9 tháng 21 ngày</v>
      </c>
      <c r="U93" s="39"/>
      <c r="V93" s="36"/>
      <c r="W93" s="37" t="s">
        <v>281</v>
      </c>
      <c r="X93" s="34"/>
      <c r="Y93" s="323"/>
      <c r="Z93" s="34"/>
    </row>
    <row r="94" spans="1:26" s="1" customFormat="1" ht="18.75" customHeight="1" x14ac:dyDescent="0.25">
      <c r="A94" s="49"/>
      <c r="B94" s="51"/>
      <c r="C94" s="50"/>
      <c r="D94" s="35"/>
      <c r="E94" s="34"/>
      <c r="F94" s="34"/>
      <c r="G94" s="34"/>
      <c r="H94" s="34"/>
      <c r="I94" s="34"/>
      <c r="J94" s="34"/>
      <c r="K94" s="34"/>
      <c r="L94" s="34"/>
      <c r="M94" s="34"/>
      <c r="N94" s="35">
        <v>41862</v>
      </c>
      <c r="O94" s="35">
        <v>41943</v>
      </c>
      <c r="P94" s="34">
        <v>2</v>
      </c>
      <c r="Q94" s="34">
        <v>19</v>
      </c>
      <c r="R94" s="34">
        <f t="shared" si="18"/>
        <v>2</v>
      </c>
      <c r="S94" s="34">
        <f t="shared" si="19"/>
        <v>20</v>
      </c>
      <c r="T94" s="34" t="str">
        <f t="shared" si="20"/>
        <v>2 tháng 20 ngày</v>
      </c>
      <c r="U94" s="39"/>
      <c r="V94" s="36"/>
      <c r="W94" s="37" t="s">
        <v>281</v>
      </c>
      <c r="X94" s="34"/>
      <c r="Y94" s="323"/>
      <c r="Z94" s="34"/>
    </row>
    <row r="95" spans="1:26" s="1" customFormat="1" ht="18.75" customHeight="1" x14ac:dyDescent="0.25">
      <c r="A95" s="49"/>
      <c r="B95" s="51"/>
      <c r="C95" s="50"/>
      <c r="D95" s="35"/>
      <c r="E95" s="34"/>
      <c r="F95" s="34"/>
      <c r="G95" s="34"/>
      <c r="H95" s="34"/>
      <c r="I95" s="34"/>
      <c r="J95" s="34"/>
      <c r="K95" s="34"/>
      <c r="L95" s="34"/>
      <c r="M95" s="34"/>
      <c r="N95" s="35">
        <v>41944</v>
      </c>
      <c r="O95" s="35">
        <v>42155</v>
      </c>
      <c r="P95" s="34">
        <v>7</v>
      </c>
      <c r="Q95" s="34">
        <v>0</v>
      </c>
      <c r="R95" s="34">
        <f t="shared" si="18"/>
        <v>6</v>
      </c>
      <c r="S95" s="34">
        <f t="shared" si="19"/>
        <v>30</v>
      </c>
      <c r="T95" s="34" t="str">
        <f t="shared" si="20"/>
        <v>7 tháng 0 ngày</v>
      </c>
      <c r="U95" s="39"/>
      <c r="V95" s="36"/>
      <c r="W95" s="37" t="s">
        <v>280</v>
      </c>
      <c r="X95" s="34"/>
      <c r="Y95" s="323"/>
      <c r="Z95" s="34"/>
    </row>
    <row r="96" spans="1:26" s="1" customFormat="1" ht="18.75" customHeight="1" x14ac:dyDescent="0.25">
      <c r="A96" s="49"/>
      <c r="B96" s="51"/>
      <c r="C96" s="50"/>
      <c r="D96" s="35"/>
      <c r="E96" s="34"/>
      <c r="F96" s="34"/>
      <c r="G96" s="34"/>
      <c r="H96" s="34"/>
      <c r="I96" s="34"/>
      <c r="J96" s="34"/>
      <c r="K96" s="34"/>
      <c r="L96" s="34"/>
      <c r="M96" s="34"/>
      <c r="N96" s="35">
        <v>42226</v>
      </c>
      <c r="O96" s="35">
        <v>42521</v>
      </c>
      <c r="P96" s="34">
        <v>9</v>
      </c>
      <c r="Q96" s="34">
        <v>20</v>
      </c>
      <c r="R96" s="34">
        <f t="shared" si="18"/>
        <v>9</v>
      </c>
      <c r="S96" s="34">
        <f t="shared" si="19"/>
        <v>21</v>
      </c>
      <c r="T96" s="34" t="str">
        <f t="shared" si="20"/>
        <v>9 tháng 21 ngày</v>
      </c>
      <c r="U96" s="39"/>
      <c r="V96" s="36"/>
      <c r="W96" s="37" t="s">
        <v>280</v>
      </c>
      <c r="X96" s="34"/>
      <c r="Y96" s="323"/>
      <c r="Z96" s="34"/>
    </row>
    <row r="97" spans="1:26" s="1" customFormat="1" ht="18.75" customHeight="1" x14ac:dyDescent="0.25">
      <c r="A97" s="49"/>
      <c r="B97" s="51"/>
      <c r="C97" s="50"/>
      <c r="D97" s="35"/>
      <c r="E97" s="34"/>
      <c r="F97" s="34"/>
      <c r="G97" s="34"/>
      <c r="H97" s="34"/>
      <c r="I97" s="34"/>
      <c r="J97" s="34"/>
      <c r="K97" s="34"/>
      <c r="L97" s="34"/>
      <c r="M97" s="34"/>
      <c r="N97" s="35">
        <v>42592</v>
      </c>
      <c r="O97" s="35">
        <v>42886</v>
      </c>
      <c r="P97" s="34">
        <v>9</v>
      </c>
      <c r="Q97" s="34">
        <v>20</v>
      </c>
      <c r="R97" s="34">
        <f t="shared" si="18"/>
        <v>9</v>
      </c>
      <c r="S97" s="34">
        <f t="shared" si="19"/>
        <v>21</v>
      </c>
      <c r="T97" s="34" t="str">
        <f t="shared" si="20"/>
        <v>9 tháng 21 ngày</v>
      </c>
      <c r="U97" s="39"/>
      <c r="V97" s="36"/>
      <c r="W97" s="37" t="s">
        <v>280</v>
      </c>
      <c r="X97" s="34"/>
      <c r="Y97" s="323"/>
      <c r="Z97" s="34"/>
    </row>
    <row r="98" spans="1:26" s="1" customFormat="1" ht="18.75" customHeight="1" x14ac:dyDescent="0.25">
      <c r="A98" s="49"/>
      <c r="B98" s="51"/>
      <c r="C98" s="50"/>
      <c r="D98" s="35"/>
      <c r="E98" s="34"/>
      <c r="F98" s="34"/>
      <c r="G98" s="34"/>
      <c r="H98" s="34"/>
      <c r="I98" s="34"/>
      <c r="J98" s="34"/>
      <c r="K98" s="34"/>
      <c r="L98" s="34"/>
      <c r="M98" s="34"/>
      <c r="N98" s="35"/>
      <c r="O98" s="35"/>
      <c r="P98" s="39">
        <f>SUM(P92:P97)</f>
        <v>45</v>
      </c>
      <c r="Q98" s="39">
        <f>SUM(Q92:Q97)</f>
        <v>96</v>
      </c>
      <c r="R98" s="39">
        <f>SUM(R92:R97)</f>
        <v>44</v>
      </c>
      <c r="S98" s="39">
        <f>SUM(S92:S97)</f>
        <v>131</v>
      </c>
      <c r="T98" s="39" t="str">
        <f>R98+INT(S98/30)&amp;" tháng "&amp;MOD(S98,30)&amp;" ngày"</f>
        <v>48 tháng 11 ngày</v>
      </c>
      <c r="U98" s="39" t="s">
        <v>271</v>
      </c>
      <c r="V98" s="36" t="s">
        <v>283</v>
      </c>
      <c r="W98" s="37"/>
      <c r="X98" s="34"/>
      <c r="Y98" s="324"/>
      <c r="Z98" s="34"/>
    </row>
    <row r="99" spans="1:26" s="1" customFormat="1" ht="18.75" customHeight="1" x14ac:dyDescent="0.25">
      <c r="A99" s="49">
        <v>17</v>
      </c>
      <c r="B99" s="51" t="s">
        <v>173</v>
      </c>
      <c r="C99" s="50" t="s">
        <v>284</v>
      </c>
      <c r="D99" s="35">
        <v>30205</v>
      </c>
      <c r="E99" s="34" t="s">
        <v>214</v>
      </c>
      <c r="F99" s="35">
        <v>40640</v>
      </c>
      <c r="G99" s="34" t="s">
        <v>24</v>
      </c>
      <c r="H99" s="34" t="s">
        <v>24</v>
      </c>
      <c r="I99" s="34"/>
      <c r="J99" s="34"/>
      <c r="K99" s="34" t="s">
        <v>270</v>
      </c>
      <c r="L99" s="34" t="s">
        <v>216</v>
      </c>
      <c r="M99" s="34" t="s">
        <v>211</v>
      </c>
      <c r="N99" s="35">
        <v>40634</v>
      </c>
      <c r="O99" s="35">
        <v>40694</v>
      </c>
      <c r="P99" s="34">
        <v>2</v>
      </c>
      <c r="Q99" s="34">
        <v>0</v>
      </c>
      <c r="R99" s="34">
        <f t="shared" ref="R99:R105" si="21">DATEDIF(N99,O99,"m")</f>
        <v>1</v>
      </c>
      <c r="S99" s="34">
        <f t="shared" ref="S99:S105" si="22">DATEDIF(N99,O99,"md")</f>
        <v>30</v>
      </c>
      <c r="T99" s="34" t="str">
        <f t="shared" ref="T99:T162" si="23">R99+INT(S99/30)&amp;" tháng "&amp;MOD(S99,30)&amp;" ngày"</f>
        <v>2 tháng 0 ngày</v>
      </c>
      <c r="U99" s="39" t="s">
        <v>285</v>
      </c>
      <c r="V99" s="36"/>
      <c r="W99" s="37" t="s">
        <v>270</v>
      </c>
      <c r="X99" s="34" t="s">
        <v>198</v>
      </c>
      <c r="Y99" s="308" t="s">
        <v>33</v>
      </c>
      <c r="Z99" s="34" t="s">
        <v>286</v>
      </c>
    </row>
    <row r="100" spans="1:26" s="1" customFormat="1" ht="18.75" customHeight="1" x14ac:dyDescent="0.25">
      <c r="A100" s="49"/>
      <c r="B100" s="51"/>
      <c r="C100" s="50"/>
      <c r="D100" s="35"/>
      <c r="E100" s="34"/>
      <c r="F100" s="34"/>
      <c r="G100" s="34"/>
      <c r="H100" s="34"/>
      <c r="I100" s="34"/>
      <c r="J100" s="34"/>
      <c r="K100" s="34"/>
      <c r="L100" s="34"/>
      <c r="M100" s="34"/>
      <c r="N100" s="35">
        <v>40787</v>
      </c>
      <c r="O100" s="35">
        <v>41060</v>
      </c>
      <c r="P100" s="34">
        <v>9</v>
      </c>
      <c r="Q100" s="34">
        <v>0</v>
      </c>
      <c r="R100" s="34">
        <f t="shared" si="21"/>
        <v>8</v>
      </c>
      <c r="S100" s="34">
        <f t="shared" si="22"/>
        <v>30</v>
      </c>
      <c r="T100" s="34" t="str">
        <f t="shared" si="23"/>
        <v>9 tháng 0 ngày</v>
      </c>
      <c r="U100" s="39"/>
      <c r="V100" s="36"/>
      <c r="W100" s="37" t="s">
        <v>270</v>
      </c>
      <c r="X100" s="34"/>
      <c r="Y100" s="323"/>
      <c r="Z100" s="34"/>
    </row>
    <row r="101" spans="1:26" s="1" customFormat="1" ht="18.75" customHeight="1" x14ac:dyDescent="0.25">
      <c r="A101" s="49"/>
      <c r="B101" s="51"/>
      <c r="C101" s="50"/>
      <c r="D101" s="35"/>
      <c r="E101" s="34"/>
      <c r="F101" s="34"/>
      <c r="G101" s="34"/>
      <c r="H101" s="34"/>
      <c r="I101" s="34"/>
      <c r="J101" s="34"/>
      <c r="K101" s="34"/>
      <c r="L101" s="34"/>
      <c r="M101" s="34"/>
      <c r="N101" s="35">
        <v>41131</v>
      </c>
      <c r="O101" s="35">
        <v>41425</v>
      </c>
      <c r="P101" s="34">
        <v>9</v>
      </c>
      <c r="Q101" s="34">
        <v>20</v>
      </c>
      <c r="R101" s="34">
        <f t="shared" si="21"/>
        <v>9</v>
      </c>
      <c r="S101" s="34">
        <f t="shared" si="22"/>
        <v>21</v>
      </c>
      <c r="T101" s="34" t="str">
        <f t="shared" si="23"/>
        <v>9 tháng 21 ngày</v>
      </c>
      <c r="U101" s="39"/>
      <c r="V101" s="36"/>
      <c r="W101" s="37" t="s">
        <v>270</v>
      </c>
      <c r="X101" s="34"/>
      <c r="Y101" s="323"/>
      <c r="Z101" s="34"/>
    </row>
    <row r="102" spans="1:26" s="1" customFormat="1" ht="18.75" customHeight="1" x14ac:dyDescent="0.25">
      <c r="A102" s="49"/>
      <c r="B102" s="51"/>
      <c r="C102" s="50"/>
      <c r="D102" s="35"/>
      <c r="E102" s="34"/>
      <c r="F102" s="34"/>
      <c r="G102" s="34"/>
      <c r="H102" s="34"/>
      <c r="I102" s="34"/>
      <c r="J102" s="34"/>
      <c r="K102" s="34"/>
      <c r="L102" s="34"/>
      <c r="M102" s="34"/>
      <c r="N102" s="35">
        <v>41496</v>
      </c>
      <c r="O102" s="35">
        <v>41790</v>
      </c>
      <c r="P102" s="34">
        <v>9</v>
      </c>
      <c r="Q102" s="34">
        <v>20</v>
      </c>
      <c r="R102" s="34">
        <f t="shared" si="21"/>
        <v>9</v>
      </c>
      <c r="S102" s="34">
        <f t="shared" si="22"/>
        <v>21</v>
      </c>
      <c r="T102" s="34" t="str">
        <f t="shared" si="23"/>
        <v>9 tháng 21 ngày</v>
      </c>
      <c r="U102" s="39"/>
      <c r="V102" s="36"/>
      <c r="W102" s="37" t="s">
        <v>270</v>
      </c>
      <c r="X102" s="34"/>
      <c r="Y102" s="323"/>
      <c r="Z102" s="34"/>
    </row>
    <row r="103" spans="1:26" s="1" customFormat="1" ht="18.75" customHeight="1" x14ac:dyDescent="0.25">
      <c r="A103" s="49"/>
      <c r="B103" s="51"/>
      <c r="C103" s="50"/>
      <c r="D103" s="35"/>
      <c r="E103" s="34"/>
      <c r="F103" s="34"/>
      <c r="G103" s="34"/>
      <c r="H103" s="34"/>
      <c r="I103" s="34"/>
      <c r="J103" s="34"/>
      <c r="K103" s="34"/>
      <c r="L103" s="34"/>
      <c r="M103" s="34"/>
      <c r="N103" s="35">
        <v>41862</v>
      </c>
      <c r="O103" s="35">
        <v>42155</v>
      </c>
      <c r="P103" s="34">
        <v>9</v>
      </c>
      <c r="Q103" s="34">
        <v>19</v>
      </c>
      <c r="R103" s="34">
        <f t="shared" si="21"/>
        <v>9</v>
      </c>
      <c r="S103" s="34">
        <f t="shared" si="22"/>
        <v>20</v>
      </c>
      <c r="T103" s="34" t="str">
        <f t="shared" si="23"/>
        <v>9 tháng 20 ngày</v>
      </c>
      <c r="U103" s="39"/>
      <c r="V103" s="36"/>
      <c r="W103" s="37" t="s">
        <v>270</v>
      </c>
      <c r="X103" s="34"/>
      <c r="Y103" s="323"/>
      <c r="Z103" s="34"/>
    </row>
    <row r="104" spans="1:26" s="1" customFormat="1" ht="18.75" customHeight="1" x14ac:dyDescent="0.25">
      <c r="A104" s="49"/>
      <c r="B104" s="51"/>
      <c r="C104" s="50"/>
      <c r="D104" s="35"/>
      <c r="E104" s="34"/>
      <c r="F104" s="34"/>
      <c r="G104" s="34"/>
      <c r="H104" s="34"/>
      <c r="I104" s="34"/>
      <c r="J104" s="34"/>
      <c r="K104" s="34"/>
      <c r="L104" s="34"/>
      <c r="M104" s="34"/>
      <c r="N104" s="35">
        <v>42226</v>
      </c>
      <c r="O104" s="35">
        <v>42521</v>
      </c>
      <c r="P104" s="34">
        <v>9</v>
      </c>
      <c r="Q104" s="34">
        <v>20</v>
      </c>
      <c r="R104" s="34">
        <f t="shared" si="21"/>
        <v>9</v>
      </c>
      <c r="S104" s="34">
        <f t="shared" si="22"/>
        <v>21</v>
      </c>
      <c r="T104" s="34" t="str">
        <f t="shared" si="23"/>
        <v>9 tháng 21 ngày</v>
      </c>
      <c r="U104" s="39"/>
      <c r="V104" s="36"/>
      <c r="W104" s="37" t="s">
        <v>270</v>
      </c>
      <c r="X104" s="34"/>
      <c r="Y104" s="323"/>
      <c r="Z104" s="34"/>
    </row>
    <row r="105" spans="1:26" s="1" customFormat="1" ht="18.75" customHeight="1" x14ac:dyDescent="0.25">
      <c r="A105" s="49"/>
      <c r="B105" s="51"/>
      <c r="C105" s="50"/>
      <c r="D105" s="35"/>
      <c r="E105" s="34"/>
      <c r="F105" s="34"/>
      <c r="G105" s="34"/>
      <c r="H105" s="34"/>
      <c r="I105" s="34"/>
      <c r="J105" s="34"/>
      <c r="K105" s="34"/>
      <c r="L105" s="34"/>
      <c r="M105" s="34"/>
      <c r="N105" s="35">
        <v>42592</v>
      </c>
      <c r="O105" s="35">
        <v>42886</v>
      </c>
      <c r="P105" s="34">
        <v>9</v>
      </c>
      <c r="Q105" s="34">
        <v>20</v>
      </c>
      <c r="R105" s="34">
        <f t="shared" si="21"/>
        <v>9</v>
      </c>
      <c r="S105" s="34">
        <f t="shared" si="22"/>
        <v>21</v>
      </c>
      <c r="T105" s="34" t="str">
        <f t="shared" si="23"/>
        <v>9 tháng 21 ngày</v>
      </c>
      <c r="U105" s="39"/>
      <c r="V105" s="36"/>
      <c r="W105" s="37" t="s">
        <v>270</v>
      </c>
      <c r="X105" s="34"/>
      <c r="Y105" s="323"/>
      <c r="Z105" s="34"/>
    </row>
    <row r="106" spans="1:26" s="1" customFormat="1" ht="18.75" customHeight="1" x14ac:dyDescent="0.25">
      <c r="A106" s="49"/>
      <c r="B106" s="51"/>
      <c r="C106" s="50"/>
      <c r="D106" s="35"/>
      <c r="E106" s="34"/>
      <c r="F106" s="34"/>
      <c r="G106" s="34"/>
      <c r="H106" s="34"/>
      <c r="I106" s="34"/>
      <c r="J106" s="34"/>
      <c r="K106" s="34"/>
      <c r="L106" s="34"/>
      <c r="M106" s="34"/>
      <c r="N106" s="35"/>
      <c r="O106" s="35"/>
      <c r="P106" s="39">
        <f>SUM(P99:P105)</f>
        <v>56</v>
      </c>
      <c r="Q106" s="39">
        <f>SUM(Q99:Q105)</f>
        <v>99</v>
      </c>
      <c r="R106" s="39">
        <f>SUM(R99:R105)</f>
        <v>54</v>
      </c>
      <c r="S106" s="39">
        <f>SUM(S99:S105)</f>
        <v>164</v>
      </c>
      <c r="T106" s="39" t="str">
        <f t="shared" si="23"/>
        <v>59 tháng 14 ngày</v>
      </c>
      <c r="U106" s="39" t="s">
        <v>285</v>
      </c>
      <c r="V106" s="36" t="s">
        <v>287</v>
      </c>
      <c r="W106" s="37"/>
      <c r="X106" s="34"/>
      <c r="Y106" s="324"/>
      <c r="Z106" s="34"/>
    </row>
    <row r="107" spans="1:26" s="1" customFormat="1" ht="18.75" customHeight="1" x14ac:dyDescent="0.25">
      <c r="A107" s="49">
        <v>18</v>
      </c>
      <c r="B107" s="51" t="s">
        <v>288</v>
      </c>
      <c r="C107" s="50" t="s">
        <v>289</v>
      </c>
      <c r="D107" s="35">
        <v>29551</v>
      </c>
      <c r="E107" s="34" t="s">
        <v>214</v>
      </c>
      <c r="F107" s="35">
        <v>40640</v>
      </c>
      <c r="G107" s="34" t="s">
        <v>24</v>
      </c>
      <c r="H107" s="34" t="s">
        <v>24</v>
      </c>
      <c r="I107" s="34"/>
      <c r="J107" s="34"/>
      <c r="K107" s="34" t="s">
        <v>290</v>
      </c>
      <c r="L107" s="34" t="s">
        <v>216</v>
      </c>
      <c r="M107" s="34" t="s">
        <v>211</v>
      </c>
      <c r="N107" s="35">
        <v>40787</v>
      </c>
      <c r="O107" s="35">
        <v>41060</v>
      </c>
      <c r="P107" s="34">
        <v>9</v>
      </c>
      <c r="Q107" s="34">
        <v>0</v>
      </c>
      <c r="R107" s="34">
        <f t="shared" ref="R107:R113" si="24">DATEDIF(N107,O107,"m")</f>
        <v>8</v>
      </c>
      <c r="S107" s="34">
        <f t="shared" ref="S107:S113" si="25">DATEDIF(N107,O107,"md")</f>
        <v>30</v>
      </c>
      <c r="T107" s="34" t="str">
        <f t="shared" si="23"/>
        <v>9 tháng 0 ngày</v>
      </c>
      <c r="U107" s="39"/>
      <c r="V107" s="36"/>
      <c r="W107" s="37" t="s">
        <v>291</v>
      </c>
      <c r="X107" s="34" t="s">
        <v>198</v>
      </c>
      <c r="Y107" s="308" t="s">
        <v>33</v>
      </c>
      <c r="Z107" s="34"/>
    </row>
    <row r="108" spans="1:26" s="1" customFormat="1" ht="18.75" customHeight="1" x14ac:dyDescent="0.25">
      <c r="A108" s="49"/>
      <c r="B108" s="51"/>
      <c r="C108" s="50"/>
      <c r="D108" s="35"/>
      <c r="E108" s="34"/>
      <c r="F108" s="34"/>
      <c r="G108" s="34"/>
      <c r="H108" s="34"/>
      <c r="I108" s="34"/>
      <c r="J108" s="34"/>
      <c r="K108" s="34"/>
      <c r="L108" s="34"/>
      <c r="M108" s="34"/>
      <c r="N108" s="35">
        <v>41244</v>
      </c>
      <c r="O108" s="35">
        <v>41409</v>
      </c>
      <c r="P108" s="34">
        <v>5</v>
      </c>
      <c r="Q108" s="34">
        <v>15</v>
      </c>
      <c r="R108" s="34">
        <f t="shared" si="24"/>
        <v>5</v>
      </c>
      <c r="S108" s="34">
        <f t="shared" si="25"/>
        <v>14</v>
      </c>
      <c r="T108" s="34" t="str">
        <f t="shared" si="23"/>
        <v>5 tháng 14 ngày</v>
      </c>
      <c r="U108" s="39"/>
      <c r="V108" s="36"/>
      <c r="W108" s="37" t="s">
        <v>291</v>
      </c>
      <c r="X108" s="34"/>
      <c r="Y108" s="323"/>
      <c r="Z108" s="34"/>
    </row>
    <row r="109" spans="1:26" s="1" customFormat="1" ht="18.75" customHeight="1" x14ac:dyDescent="0.25">
      <c r="A109" s="49"/>
      <c r="B109" s="51"/>
      <c r="C109" s="50"/>
      <c r="D109" s="35"/>
      <c r="E109" s="34"/>
      <c r="F109" s="34"/>
      <c r="G109" s="34"/>
      <c r="H109" s="34"/>
      <c r="I109" s="34"/>
      <c r="J109" s="34"/>
      <c r="K109" s="34"/>
      <c r="L109" s="34"/>
      <c r="M109" s="34"/>
      <c r="N109" s="35">
        <v>41496</v>
      </c>
      <c r="O109" s="35">
        <v>41790</v>
      </c>
      <c r="P109" s="34">
        <v>9</v>
      </c>
      <c r="Q109" s="34">
        <v>20</v>
      </c>
      <c r="R109" s="34">
        <f t="shared" si="24"/>
        <v>9</v>
      </c>
      <c r="S109" s="34">
        <f t="shared" si="25"/>
        <v>21</v>
      </c>
      <c r="T109" s="34" t="str">
        <f t="shared" si="23"/>
        <v>9 tháng 21 ngày</v>
      </c>
      <c r="U109" s="39"/>
      <c r="V109" s="36"/>
      <c r="W109" s="37" t="s">
        <v>291</v>
      </c>
      <c r="X109" s="34"/>
      <c r="Y109" s="323"/>
      <c r="Z109" s="34"/>
    </row>
    <row r="110" spans="1:26" s="1" customFormat="1" ht="18.75" customHeight="1" x14ac:dyDescent="0.25">
      <c r="A110" s="49"/>
      <c r="B110" s="51"/>
      <c r="C110" s="50"/>
      <c r="D110" s="35"/>
      <c r="E110" s="34"/>
      <c r="F110" s="34"/>
      <c r="G110" s="34"/>
      <c r="H110" s="34"/>
      <c r="I110" s="34"/>
      <c r="J110" s="34"/>
      <c r="K110" s="34"/>
      <c r="L110" s="34"/>
      <c r="M110" s="34"/>
      <c r="N110" s="35">
        <v>41862</v>
      </c>
      <c r="O110" s="35">
        <v>41942</v>
      </c>
      <c r="P110" s="34">
        <v>2</v>
      </c>
      <c r="Q110" s="34">
        <v>19</v>
      </c>
      <c r="R110" s="34">
        <f t="shared" si="24"/>
        <v>2</v>
      </c>
      <c r="S110" s="34">
        <f t="shared" si="25"/>
        <v>19</v>
      </c>
      <c r="T110" s="34" t="str">
        <f t="shared" si="23"/>
        <v>2 tháng 19 ngày</v>
      </c>
      <c r="U110" s="39"/>
      <c r="V110" s="36"/>
      <c r="W110" s="37" t="s">
        <v>220</v>
      </c>
      <c r="X110" s="34"/>
      <c r="Y110" s="323"/>
      <c r="Z110" s="34"/>
    </row>
    <row r="111" spans="1:26" s="1" customFormat="1" ht="18.75" customHeight="1" x14ac:dyDescent="0.25">
      <c r="A111" s="49"/>
      <c r="B111" s="51"/>
      <c r="C111" s="50"/>
      <c r="D111" s="35"/>
      <c r="E111" s="34"/>
      <c r="F111" s="34"/>
      <c r="G111" s="34"/>
      <c r="H111" s="34"/>
      <c r="I111" s="34"/>
      <c r="J111" s="34"/>
      <c r="K111" s="34"/>
      <c r="L111" s="34"/>
      <c r="M111" s="34"/>
      <c r="N111" s="35">
        <v>41944</v>
      </c>
      <c r="O111" s="35">
        <v>42155</v>
      </c>
      <c r="P111" s="34">
        <v>7</v>
      </c>
      <c r="Q111" s="34">
        <v>0</v>
      </c>
      <c r="R111" s="34">
        <f t="shared" si="24"/>
        <v>6</v>
      </c>
      <c r="S111" s="34">
        <f t="shared" si="25"/>
        <v>30</v>
      </c>
      <c r="T111" s="34" t="str">
        <f t="shared" si="23"/>
        <v>7 tháng 0 ngày</v>
      </c>
      <c r="U111" s="39"/>
      <c r="V111" s="36"/>
      <c r="W111" s="37" t="s">
        <v>290</v>
      </c>
      <c r="X111" s="34"/>
      <c r="Y111" s="323"/>
      <c r="Z111" s="34"/>
    </row>
    <row r="112" spans="1:26" s="1" customFormat="1" ht="18.75" customHeight="1" x14ac:dyDescent="0.25">
      <c r="A112" s="49"/>
      <c r="B112" s="51"/>
      <c r="C112" s="50"/>
      <c r="D112" s="35"/>
      <c r="E112" s="34"/>
      <c r="F112" s="34"/>
      <c r="G112" s="34"/>
      <c r="H112" s="34"/>
      <c r="I112" s="34"/>
      <c r="J112" s="34"/>
      <c r="K112" s="34"/>
      <c r="L112" s="34"/>
      <c r="M112" s="34"/>
      <c r="N112" s="35">
        <v>42233</v>
      </c>
      <c r="O112" s="35">
        <v>42521</v>
      </c>
      <c r="P112" s="34">
        <v>9</v>
      </c>
      <c r="Q112" s="34">
        <v>13</v>
      </c>
      <c r="R112" s="34">
        <f t="shared" si="24"/>
        <v>9</v>
      </c>
      <c r="S112" s="34">
        <f t="shared" si="25"/>
        <v>14</v>
      </c>
      <c r="T112" s="34" t="str">
        <f t="shared" si="23"/>
        <v>9 tháng 14 ngày</v>
      </c>
      <c r="U112" s="39"/>
      <c r="V112" s="36"/>
      <c r="W112" s="37" t="s">
        <v>290</v>
      </c>
      <c r="X112" s="34"/>
      <c r="Y112" s="323"/>
      <c r="Z112" s="34"/>
    </row>
    <row r="113" spans="1:26" s="1" customFormat="1" ht="18.75" customHeight="1" x14ac:dyDescent="0.25">
      <c r="A113" s="49"/>
      <c r="B113" s="51"/>
      <c r="C113" s="50"/>
      <c r="D113" s="35"/>
      <c r="E113" s="34"/>
      <c r="F113" s="34"/>
      <c r="G113" s="34"/>
      <c r="H113" s="34"/>
      <c r="I113" s="34"/>
      <c r="J113" s="34"/>
      <c r="K113" s="34"/>
      <c r="L113" s="34"/>
      <c r="M113" s="34"/>
      <c r="N113" s="35">
        <v>42592</v>
      </c>
      <c r="O113" s="35">
        <v>42886</v>
      </c>
      <c r="P113" s="34">
        <v>9</v>
      </c>
      <c r="Q113" s="34">
        <v>20</v>
      </c>
      <c r="R113" s="34">
        <f t="shared" si="24"/>
        <v>9</v>
      </c>
      <c r="S113" s="34">
        <f t="shared" si="25"/>
        <v>21</v>
      </c>
      <c r="T113" s="34" t="str">
        <f t="shared" si="23"/>
        <v>9 tháng 21 ngày</v>
      </c>
      <c r="U113" s="39"/>
      <c r="V113" s="36"/>
      <c r="W113" s="37" t="s">
        <v>290</v>
      </c>
      <c r="X113" s="34"/>
      <c r="Y113" s="323"/>
      <c r="Z113" s="34"/>
    </row>
    <row r="114" spans="1:26" s="1" customFormat="1" ht="18.75" customHeight="1" x14ac:dyDescent="0.25">
      <c r="A114" s="49"/>
      <c r="B114" s="51"/>
      <c r="C114" s="50"/>
      <c r="D114" s="35"/>
      <c r="E114" s="34"/>
      <c r="F114" s="34"/>
      <c r="G114" s="34"/>
      <c r="H114" s="34"/>
      <c r="I114" s="34"/>
      <c r="J114" s="34"/>
      <c r="K114" s="34"/>
      <c r="L114" s="34"/>
      <c r="M114" s="34"/>
      <c r="N114" s="35"/>
      <c r="O114" s="35"/>
      <c r="P114" s="39">
        <f>SUM(P107:P113)</f>
        <v>50</v>
      </c>
      <c r="Q114" s="39">
        <f>SUM(Q107:Q113)</f>
        <v>87</v>
      </c>
      <c r="R114" s="39">
        <f>SUM(R107:R113)</f>
        <v>48</v>
      </c>
      <c r="S114" s="39">
        <f>SUM(S107:S113)</f>
        <v>149</v>
      </c>
      <c r="T114" s="39" t="str">
        <f t="shared" si="23"/>
        <v>52 tháng 29 ngày</v>
      </c>
      <c r="U114" s="39"/>
      <c r="V114" s="36" t="s">
        <v>292</v>
      </c>
      <c r="W114" s="37"/>
      <c r="X114" s="34"/>
      <c r="Y114" s="324"/>
      <c r="Z114" s="34"/>
    </row>
    <row r="115" spans="1:26" s="1" customFormat="1" ht="18.75" customHeight="1" x14ac:dyDescent="0.25">
      <c r="A115" s="49">
        <v>19</v>
      </c>
      <c r="B115" s="51" t="s">
        <v>293</v>
      </c>
      <c r="C115" s="50" t="s">
        <v>148</v>
      </c>
      <c r="D115" s="35">
        <v>32914</v>
      </c>
      <c r="E115" s="34" t="s">
        <v>295</v>
      </c>
      <c r="F115" s="35">
        <v>41039</v>
      </c>
      <c r="G115" s="34" t="s">
        <v>24</v>
      </c>
      <c r="H115" s="34" t="s">
        <v>24</v>
      </c>
      <c r="I115" s="34"/>
      <c r="J115" s="34"/>
      <c r="K115" s="34" t="s">
        <v>87</v>
      </c>
      <c r="L115" s="34" t="s">
        <v>296</v>
      </c>
      <c r="M115" s="34" t="s">
        <v>297</v>
      </c>
      <c r="N115" s="35">
        <v>40949</v>
      </c>
      <c r="O115" s="35">
        <v>41060</v>
      </c>
      <c r="P115" s="34">
        <v>3</v>
      </c>
      <c r="Q115" s="34">
        <v>20</v>
      </c>
      <c r="R115" s="34">
        <f t="shared" ref="R115:R120" si="26">DATEDIF(N115,O115,"m")</f>
        <v>3</v>
      </c>
      <c r="S115" s="34">
        <f t="shared" ref="S115:S120" si="27">DATEDIF(N115,O115,"md")</f>
        <v>21</v>
      </c>
      <c r="T115" s="34" t="str">
        <f t="shared" si="23"/>
        <v>3 tháng 21 ngày</v>
      </c>
      <c r="U115" s="39" t="s">
        <v>298</v>
      </c>
      <c r="V115" s="36"/>
      <c r="W115" s="37" t="s">
        <v>299</v>
      </c>
      <c r="X115" s="34" t="s">
        <v>198</v>
      </c>
      <c r="Y115" s="308" t="s">
        <v>33</v>
      </c>
      <c r="Z115" s="34" t="s">
        <v>300</v>
      </c>
    </row>
    <row r="116" spans="1:26" s="1" customFormat="1" ht="18.75" customHeight="1" x14ac:dyDescent="0.25">
      <c r="A116" s="49"/>
      <c r="B116" s="51"/>
      <c r="C116" s="50"/>
      <c r="D116" s="35"/>
      <c r="E116" s="34"/>
      <c r="F116" s="34"/>
      <c r="G116" s="34"/>
      <c r="H116" s="34"/>
      <c r="I116" s="34"/>
      <c r="J116" s="34"/>
      <c r="K116" s="34"/>
      <c r="L116" s="34"/>
      <c r="M116" s="34"/>
      <c r="N116" s="35">
        <v>41137</v>
      </c>
      <c r="O116" s="35">
        <v>41425</v>
      </c>
      <c r="P116" s="34">
        <v>9</v>
      </c>
      <c r="Q116" s="34">
        <v>16</v>
      </c>
      <c r="R116" s="34">
        <f t="shared" si="26"/>
        <v>9</v>
      </c>
      <c r="S116" s="34">
        <f t="shared" si="27"/>
        <v>15</v>
      </c>
      <c r="T116" s="34" t="str">
        <f t="shared" si="23"/>
        <v>9 tháng 15 ngày</v>
      </c>
      <c r="U116" s="39"/>
      <c r="V116" s="36"/>
      <c r="W116" s="37" t="s">
        <v>27</v>
      </c>
      <c r="X116" s="34"/>
      <c r="Y116" s="323"/>
      <c r="Z116" s="34"/>
    </row>
    <row r="117" spans="1:26" s="1" customFormat="1" ht="18.75" customHeight="1" x14ac:dyDescent="0.25">
      <c r="A117" s="49"/>
      <c r="B117" s="51"/>
      <c r="C117" s="50"/>
      <c r="D117" s="35"/>
      <c r="E117" s="34"/>
      <c r="F117" s="34"/>
      <c r="G117" s="34"/>
      <c r="H117" s="34"/>
      <c r="I117" s="34"/>
      <c r="J117" s="34"/>
      <c r="K117" s="34"/>
      <c r="L117" s="34"/>
      <c r="M117" s="34"/>
      <c r="N117" s="35">
        <v>41496</v>
      </c>
      <c r="O117" s="35">
        <v>41790</v>
      </c>
      <c r="P117" s="34">
        <v>9</v>
      </c>
      <c r="Q117" s="34">
        <v>22</v>
      </c>
      <c r="R117" s="34">
        <f t="shared" si="26"/>
        <v>9</v>
      </c>
      <c r="S117" s="34">
        <f t="shared" si="27"/>
        <v>21</v>
      </c>
      <c r="T117" s="34" t="str">
        <f t="shared" si="23"/>
        <v>9 tháng 21 ngày</v>
      </c>
      <c r="U117" s="39"/>
      <c r="V117" s="36"/>
      <c r="W117" s="37" t="s">
        <v>27</v>
      </c>
      <c r="X117" s="34"/>
      <c r="Y117" s="323"/>
      <c r="Z117" s="34"/>
    </row>
    <row r="118" spans="1:26" s="1" customFormat="1" ht="18.75" customHeight="1" x14ac:dyDescent="0.25">
      <c r="A118" s="49"/>
      <c r="B118" s="51"/>
      <c r="C118" s="50"/>
      <c r="D118" s="35"/>
      <c r="E118" s="34"/>
      <c r="F118" s="34"/>
      <c r="G118" s="34"/>
      <c r="H118" s="34"/>
      <c r="I118" s="34"/>
      <c r="J118" s="34"/>
      <c r="K118" s="34"/>
      <c r="L118" s="34"/>
      <c r="M118" s="34"/>
      <c r="N118" s="35">
        <v>41861</v>
      </c>
      <c r="O118" s="35">
        <v>42155</v>
      </c>
      <c r="P118" s="34">
        <v>9</v>
      </c>
      <c r="Q118" s="34">
        <v>22</v>
      </c>
      <c r="R118" s="34">
        <f t="shared" si="26"/>
        <v>9</v>
      </c>
      <c r="S118" s="34">
        <f t="shared" si="27"/>
        <v>21</v>
      </c>
      <c r="T118" s="34" t="str">
        <f t="shared" si="23"/>
        <v>9 tháng 21 ngày</v>
      </c>
      <c r="U118" s="39"/>
      <c r="V118" s="36"/>
      <c r="W118" s="37" t="s">
        <v>27</v>
      </c>
      <c r="X118" s="34"/>
      <c r="Y118" s="323"/>
      <c r="Z118" s="34"/>
    </row>
    <row r="119" spans="1:26" s="1" customFormat="1" ht="18.75" customHeight="1" x14ac:dyDescent="0.25">
      <c r="A119" s="49"/>
      <c r="B119" s="51"/>
      <c r="C119" s="50"/>
      <c r="D119" s="35"/>
      <c r="E119" s="34"/>
      <c r="F119" s="34"/>
      <c r="G119" s="34"/>
      <c r="H119" s="34"/>
      <c r="I119" s="34"/>
      <c r="J119" s="34"/>
      <c r="K119" s="34"/>
      <c r="L119" s="34"/>
      <c r="M119" s="34"/>
      <c r="N119" s="35">
        <v>42226</v>
      </c>
      <c r="O119" s="35">
        <v>42521</v>
      </c>
      <c r="P119" s="34">
        <v>9</v>
      </c>
      <c r="Q119" s="34">
        <v>22</v>
      </c>
      <c r="R119" s="34">
        <f t="shared" si="26"/>
        <v>9</v>
      </c>
      <c r="S119" s="34">
        <f t="shared" si="27"/>
        <v>21</v>
      </c>
      <c r="T119" s="34" t="str">
        <f t="shared" si="23"/>
        <v>9 tháng 21 ngày</v>
      </c>
      <c r="U119" s="39"/>
      <c r="V119" s="36"/>
      <c r="W119" s="37" t="s">
        <v>27</v>
      </c>
      <c r="X119" s="34"/>
      <c r="Y119" s="323"/>
      <c r="Z119" s="34"/>
    </row>
    <row r="120" spans="1:26" s="1" customFormat="1" ht="18.75" customHeight="1" x14ac:dyDescent="0.25">
      <c r="A120" s="49"/>
      <c r="B120" s="51"/>
      <c r="C120" s="50"/>
      <c r="D120" s="35"/>
      <c r="E120" s="34"/>
      <c r="F120" s="34"/>
      <c r="G120" s="34"/>
      <c r="H120" s="34"/>
      <c r="I120" s="34"/>
      <c r="J120" s="34"/>
      <c r="K120" s="34"/>
      <c r="L120" s="34"/>
      <c r="M120" s="34"/>
      <c r="N120" s="35">
        <v>42705</v>
      </c>
      <c r="O120" s="35">
        <v>42886</v>
      </c>
      <c r="P120" s="34">
        <v>6</v>
      </c>
      <c r="Q120" s="34">
        <v>0</v>
      </c>
      <c r="R120" s="34">
        <f t="shared" si="26"/>
        <v>5</v>
      </c>
      <c r="S120" s="34">
        <f t="shared" si="27"/>
        <v>30</v>
      </c>
      <c r="T120" s="34" t="str">
        <f t="shared" si="23"/>
        <v>6 tháng 0 ngày</v>
      </c>
      <c r="U120" s="39"/>
      <c r="V120" s="36"/>
      <c r="W120" s="37" t="s">
        <v>87</v>
      </c>
      <c r="X120" s="34"/>
      <c r="Y120" s="323"/>
      <c r="Z120" s="34"/>
    </row>
    <row r="121" spans="1:26" s="1" customFormat="1" ht="18.75" customHeight="1" x14ac:dyDescent="0.25">
      <c r="A121" s="49"/>
      <c r="B121" s="51"/>
      <c r="C121" s="50"/>
      <c r="D121" s="35"/>
      <c r="E121" s="34"/>
      <c r="F121" s="34"/>
      <c r="G121" s="34"/>
      <c r="H121" s="34"/>
      <c r="I121" s="34"/>
      <c r="J121" s="34"/>
      <c r="K121" s="34"/>
      <c r="L121" s="34"/>
      <c r="M121" s="34"/>
      <c r="N121" s="35"/>
      <c r="O121" s="35"/>
      <c r="P121" s="39">
        <f>SUM(P115:P120)</f>
        <v>45</v>
      </c>
      <c r="Q121" s="39">
        <f>SUM(Q115:Q120)</f>
        <v>102</v>
      </c>
      <c r="R121" s="39">
        <f>SUM(R115:R120)</f>
        <v>44</v>
      </c>
      <c r="S121" s="39">
        <f>SUM(S115:S120)</f>
        <v>129</v>
      </c>
      <c r="T121" s="39" t="str">
        <f t="shared" si="23"/>
        <v>48 tháng 9 ngày</v>
      </c>
      <c r="U121" s="39" t="s">
        <v>298</v>
      </c>
      <c r="V121" s="36" t="s">
        <v>301</v>
      </c>
      <c r="W121" s="37"/>
      <c r="X121" s="34"/>
      <c r="Y121" s="324"/>
      <c r="Z121" s="34"/>
    </row>
    <row r="122" spans="1:26" s="1" customFormat="1" ht="18.75" customHeight="1" x14ac:dyDescent="0.25">
      <c r="A122" s="49">
        <v>20</v>
      </c>
      <c r="B122" s="51" t="s">
        <v>302</v>
      </c>
      <c r="C122" s="50" t="s">
        <v>303</v>
      </c>
      <c r="D122" s="35">
        <v>32716</v>
      </c>
      <c r="E122" s="34" t="s">
        <v>304</v>
      </c>
      <c r="F122" s="35">
        <v>41131</v>
      </c>
      <c r="G122" s="34" t="s">
        <v>24</v>
      </c>
      <c r="H122" s="34" t="s">
        <v>24</v>
      </c>
      <c r="I122" s="34"/>
      <c r="J122" s="34"/>
      <c r="K122" s="34" t="s">
        <v>131</v>
      </c>
      <c r="L122" s="34" t="s">
        <v>296</v>
      </c>
      <c r="M122" s="34" t="s">
        <v>297</v>
      </c>
      <c r="N122" s="35">
        <v>41131</v>
      </c>
      <c r="O122" s="35">
        <v>41425</v>
      </c>
      <c r="P122" s="34">
        <v>9</v>
      </c>
      <c r="Q122" s="34">
        <v>21</v>
      </c>
      <c r="R122" s="34">
        <f>DATEDIF(N122,O122,"m")</f>
        <v>9</v>
      </c>
      <c r="S122" s="34">
        <f>DATEDIF(N122,O122,"md")</f>
        <v>21</v>
      </c>
      <c r="T122" s="34" t="str">
        <f t="shared" si="23"/>
        <v>9 tháng 21 ngày</v>
      </c>
      <c r="U122" s="39"/>
      <c r="V122" s="36"/>
      <c r="W122" s="37" t="s">
        <v>305</v>
      </c>
      <c r="X122" s="34" t="s">
        <v>198</v>
      </c>
      <c r="Y122" s="308" t="s">
        <v>33</v>
      </c>
      <c r="Z122" s="34"/>
    </row>
    <row r="123" spans="1:26" s="1" customFormat="1" ht="18.75" customHeight="1" x14ac:dyDescent="0.25">
      <c r="A123" s="49"/>
      <c r="B123" s="51"/>
      <c r="C123" s="50"/>
      <c r="D123" s="35"/>
      <c r="E123" s="34"/>
      <c r="F123" s="34"/>
      <c r="G123" s="34"/>
      <c r="H123" s="34"/>
      <c r="I123" s="34"/>
      <c r="J123" s="34"/>
      <c r="K123" s="34"/>
      <c r="L123" s="34"/>
      <c r="M123" s="34"/>
      <c r="N123" s="35">
        <v>41496</v>
      </c>
      <c r="O123" s="35">
        <v>41790</v>
      </c>
      <c r="P123" s="34">
        <v>9</v>
      </c>
      <c r="Q123" s="34">
        <v>21</v>
      </c>
      <c r="R123" s="34">
        <f>DATEDIF(N123,O123,"m")</f>
        <v>9</v>
      </c>
      <c r="S123" s="34">
        <f>DATEDIF(N123,O123,"md")</f>
        <v>21</v>
      </c>
      <c r="T123" s="34" t="str">
        <f t="shared" si="23"/>
        <v>9 tháng 21 ngày</v>
      </c>
      <c r="U123" s="39"/>
      <c r="V123" s="36"/>
      <c r="W123" s="37" t="s">
        <v>306</v>
      </c>
      <c r="X123" s="34"/>
      <c r="Y123" s="323"/>
      <c r="Z123" s="34"/>
    </row>
    <row r="124" spans="1:26" s="1" customFormat="1" ht="18.75" customHeight="1" x14ac:dyDescent="0.25">
      <c r="A124" s="49"/>
      <c r="B124" s="51"/>
      <c r="C124" s="50"/>
      <c r="D124" s="35"/>
      <c r="E124" s="34"/>
      <c r="F124" s="34"/>
      <c r="G124" s="34"/>
      <c r="H124" s="34"/>
      <c r="I124" s="34"/>
      <c r="J124" s="34"/>
      <c r="K124" s="34"/>
      <c r="L124" s="34"/>
      <c r="M124" s="34"/>
      <c r="N124" s="35">
        <v>41862</v>
      </c>
      <c r="O124" s="35">
        <v>42035</v>
      </c>
      <c r="P124" s="34">
        <v>5</v>
      </c>
      <c r="Q124" s="34">
        <v>20</v>
      </c>
      <c r="R124" s="34">
        <f>DATEDIF(N124,O124,"m")</f>
        <v>5</v>
      </c>
      <c r="S124" s="34">
        <f>DATEDIF(N124,O124,"md")</f>
        <v>20</v>
      </c>
      <c r="T124" s="34" t="str">
        <f t="shared" si="23"/>
        <v>5 tháng 20 ngày</v>
      </c>
      <c r="U124" s="39"/>
      <c r="V124" s="36"/>
      <c r="W124" s="37" t="s">
        <v>306</v>
      </c>
      <c r="X124" s="34"/>
      <c r="Y124" s="323"/>
      <c r="Z124" s="34"/>
    </row>
    <row r="125" spans="1:26" s="1" customFormat="1" ht="18.75" customHeight="1" x14ac:dyDescent="0.25">
      <c r="A125" s="49"/>
      <c r="B125" s="51"/>
      <c r="C125" s="50"/>
      <c r="D125" s="35"/>
      <c r="E125" s="34"/>
      <c r="F125" s="34"/>
      <c r="G125" s="34"/>
      <c r="H125" s="34"/>
      <c r="I125" s="34"/>
      <c r="J125" s="34"/>
      <c r="K125" s="34"/>
      <c r="L125" s="34"/>
      <c r="M125" s="34"/>
      <c r="N125" s="35">
        <v>42234</v>
      </c>
      <c r="O125" s="35">
        <v>42521</v>
      </c>
      <c r="P125" s="34">
        <v>9</v>
      </c>
      <c r="Q125" s="34">
        <v>13</v>
      </c>
      <c r="R125" s="34">
        <f>DATEDIF(N125,O125,"m")</f>
        <v>9</v>
      </c>
      <c r="S125" s="34">
        <f>DATEDIF(N125,O125,"md")</f>
        <v>13</v>
      </c>
      <c r="T125" s="34" t="str">
        <f t="shared" si="23"/>
        <v>9 tháng 13 ngày</v>
      </c>
      <c r="U125" s="39"/>
      <c r="V125" s="36"/>
      <c r="W125" s="37" t="s">
        <v>131</v>
      </c>
      <c r="X125" s="34"/>
      <c r="Y125" s="323"/>
      <c r="Z125" s="34"/>
    </row>
    <row r="126" spans="1:26" s="1" customFormat="1" ht="18.75" customHeight="1" x14ac:dyDescent="0.25">
      <c r="A126" s="49"/>
      <c r="B126" s="51"/>
      <c r="C126" s="50"/>
      <c r="D126" s="35"/>
      <c r="E126" s="34"/>
      <c r="F126" s="34"/>
      <c r="G126" s="34"/>
      <c r="H126" s="34"/>
      <c r="I126" s="34"/>
      <c r="J126" s="34"/>
      <c r="K126" s="34"/>
      <c r="L126" s="34"/>
      <c r="M126" s="34"/>
      <c r="N126" s="35">
        <v>42592</v>
      </c>
      <c r="O126" s="35">
        <v>42886</v>
      </c>
      <c r="P126" s="34">
        <v>9</v>
      </c>
      <c r="Q126" s="34">
        <v>21</v>
      </c>
      <c r="R126" s="34">
        <f>DATEDIF(N126,O126,"m")</f>
        <v>9</v>
      </c>
      <c r="S126" s="34">
        <f>DATEDIF(N126,O126,"md")</f>
        <v>21</v>
      </c>
      <c r="T126" s="34" t="str">
        <f t="shared" si="23"/>
        <v>9 tháng 21 ngày</v>
      </c>
      <c r="U126" s="39"/>
      <c r="V126" s="36"/>
      <c r="W126" s="37" t="s">
        <v>131</v>
      </c>
      <c r="X126" s="34"/>
      <c r="Y126" s="323"/>
      <c r="Z126" s="34"/>
    </row>
    <row r="127" spans="1:26" s="1" customFormat="1" ht="18.75" customHeight="1" x14ac:dyDescent="0.25">
      <c r="A127" s="49"/>
      <c r="B127" s="51"/>
      <c r="C127" s="50"/>
      <c r="D127" s="35"/>
      <c r="E127" s="34"/>
      <c r="F127" s="34"/>
      <c r="G127" s="34"/>
      <c r="H127" s="34"/>
      <c r="I127" s="34"/>
      <c r="J127" s="34"/>
      <c r="K127" s="34"/>
      <c r="L127" s="34"/>
      <c r="M127" s="34"/>
      <c r="N127" s="35"/>
      <c r="O127" s="35"/>
      <c r="P127" s="39">
        <f>SUM(P122:P126)</f>
        <v>41</v>
      </c>
      <c r="Q127" s="39">
        <f>SUM(Q122:Q126)</f>
        <v>96</v>
      </c>
      <c r="R127" s="39">
        <f>SUM(R122:R126)</f>
        <v>41</v>
      </c>
      <c r="S127" s="39">
        <f>SUM(S122:S126)</f>
        <v>96</v>
      </c>
      <c r="T127" s="39" t="str">
        <f t="shared" si="23"/>
        <v>44 tháng 6 ngày</v>
      </c>
      <c r="U127" s="39"/>
      <c r="V127" s="36" t="s">
        <v>307</v>
      </c>
      <c r="W127" s="37"/>
      <c r="X127" s="34"/>
      <c r="Y127" s="324"/>
      <c r="Z127" s="34"/>
    </row>
    <row r="128" spans="1:26" s="1" customFormat="1" ht="18.75" customHeight="1" x14ac:dyDescent="0.25">
      <c r="A128" s="49">
        <v>21</v>
      </c>
      <c r="B128" s="51" t="s">
        <v>308</v>
      </c>
      <c r="C128" s="50" t="s">
        <v>257</v>
      </c>
      <c r="D128" s="35">
        <v>32668</v>
      </c>
      <c r="E128" s="34" t="s">
        <v>295</v>
      </c>
      <c r="F128" s="35">
        <v>41039</v>
      </c>
      <c r="G128" s="34" t="s">
        <v>24</v>
      </c>
      <c r="H128" s="34" t="s">
        <v>24</v>
      </c>
      <c r="I128" s="34"/>
      <c r="J128" s="34"/>
      <c r="K128" s="34" t="s">
        <v>310</v>
      </c>
      <c r="L128" s="34" t="s">
        <v>296</v>
      </c>
      <c r="M128" s="34" t="s">
        <v>297</v>
      </c>
      <c r="N128" s="35">
        <v>41039</v>
      </c>
      <c r="O128" s="35">
        <v>41060</v>
      </c>
      <c r="P128" s="34">
        <v>0</v>
      </c>
      <c r="Q128" s="34">
        <v>21</v>
      </c>
      <c r="R128" s="34">
        <f t="shared" ref="R128:R134" si="28">DATEDIF(N128,O128,"m")</f>
        <v>0</v>
      </c>
      <c r="S128" s="34">
        <f t="shared" ref="S128:S134" si="29">DATEDIF(N128,O128,"md")</f>
        <v>21</v>
      </c>
      <c r="T128" s="34" t="str">
        <f t="shared" si="23"/>
        <v>0 tháng 21 ngày</v>
      </c>
      <c r="U128" s="39"/>
      <c r="V128" s="36"/>
      <c r="W128" s="37" t="s">
        <v>311</v>
      </c>
      <c r="X128" s="34" t="s">
        <v>198</v>
      </c>
      <c r="Y128" s="308" t="s">
        <v>33</v>
      </c>
      <c r="Z128" s="34"/>
    </row>
    <row r="129" spans="1:26" s="1" customFormat="1" ht="18.75" customHeight="1" x14ac:dyDescent="0.25">
      <c r="A129" s="49"/>
      <c r="B129" s="51"/>
      <c r="C129" s="50"/>
      <c r="D129" s="35"/>
      <c r="E129" s="34"/>
      <c r="F129" s="34"/>
      <c r="G129" s="34"/>
      <c r="H129" s="34"/>
      <c r="I129" s="34"/>
      <c r="J129" s="34"/>
      <c r="K129" s="34"/>
      <c r="L129" s="34"/>
      <c r="M129" s="34"/>
      <c r="N129" s="35">
        <v>41131</v>
      </c>
      <c r="O129" s="35">
        <v>41182</v>
      </c>
      <c r="P129" s="34">
        <v>1</v>
      </c>
      <c r="Q129" s="34">
        <v>21</v>
      </c>
      <c r="R129" s="34">
        <f t="shared" si="28"/>
        <v>1</v>
      </c>
      <c r="S129" s="34">
        <f t="shared" si="29"/>
        <v>20</v>
      </c>
      <c r="T129" s="34" t="str">
        <f t="shared" si="23"/>
        <v>1 tháng 20 ngày</v>
      </c>
      <c r="U129" s="39"/>
      <c r="V129" s="36"/>
      <c r="W129" s="37" t="s">
        <v>311</v>
      </c>
      <c r="X129" s="34"/>
      <c r="Y129" s="323"/>
      <c r="Z129" s="34"/>
    </row>
    <row r="130" spans="1:26" s="1" customFormat="1" ht="18.75" customHeight="1" x14ac:dyDescent="0.25">
      <c r="A130" s="49"/>
      <c r="B130" s="51"/>
      <c r="C130" s="50"/>
      <c r="D130" s="35"/>
      <c r="E130" s="34"/>
      <c r="F130" s="34"/>
      <c r="G130" s="34"/>
      <c r="H130" s="34"/>
      <c r="I130" s="34"/>
      <c r="J130" s="34"/>
      <c r="K130" s="34"/>
      <c r="L130" s="34"/>
      <c r="M130" s="34"/>
      <c r="N130" s="35">
        <v>41183</v>
      </c>
      <c r="O130" s="35">
        <v>41425</v>
      </c>
      <c r="P130" s="34">
        <v>8</v>
      </c>
      <c r="Q130" s="34">
        <v>0</v>
      </c>
      <c r="R130" s="34">
        <f t="shared" si="28"/>
        <v>7</v>
      </c>
      <c r="S130" s="34">
        <f t="shared" si="29"/>
        <v>30</v>
      </c>
      <c r="T130" s="34" t="str">
        <f t="shared" si="23"/>
        <v>8 tháng 0 ngày</v>
      </c>
      <c r="U130" s="39"/>
      <c r="V130" s="36"/>
      <c r="W130" s="37" t="s">
        <v>299</v>
      </c>
      <c r="X130" s="34"/>
      <c r="Y130" s="323"/>
      <c r="Z130" s="34"/>
    </row>
    <row r="131" spans="1:26" s="1" customFormat="1" ht="18.75" customHeight="1" x14ac:dyDescent="0.25">
      <c r="A131" s="49"/>
      <c r="B131" s="51"/>
      <c r="C131" s="50"/>
      <c r="D131" s="35"/>
      <c r="E131" s="34"/>
      <c r="F131" s="34"/>
      <c r="G131" s="34"/>
      <c r="H131" s="34"/>
      <c r="I131" s="34"/>
      <c r="J131" s="34"/>
      <c r="K131" s="34"/>
      <c r="L131" s="34"/>
      <c r="M131" s="34"/>
      <c r="N131" s="35">
        <v>41496</v>
      </c>
      <c r="O131" s="35">
        <v>41790</v>
      </c>
      <c r="P131" s="34">
        <v>9</v>
      </c>
      <c r="Q131" s="34">
        <v>21</v>
      </c>
      <c r="R131" s="34">
        <f t="shared" si="28"/>
        <v>9</v>
      </c>
      <c r="S131" s="34">
        <f t="shared" si="29"/>
        <v>21</v>
      </c>
      <c r="T131" s="34" t="str">
        <f t="shared" si="23"/>
        <v>9 tháng 21 ngày</v>
      </c>
      <c r="U131" s="39"/>
      <c r="V131" s="36"/>
      <c r="W131" s="37" t="s">
        <v>63</v>
      </c>
      <c r="X131" s="34"/>
      <c r="Y131" s="323"/>
      <c r="Z131" s="34"/>
    </row>
    <row r="132" spans="1:26" s="1" customFormat="1" ht="18.75" customHeight="1" x14ac:dyDescent="0.25">
      <c r="A132" s="49"/>
      <c r="B132" s="51"/>
      <c r="C132" s="50"/>
      <c r="D132" s="35"/>
      <c r="E132" s="34"/>
      <c r="F132" s="34"/>
      <c r="G132" s="34"/>
      <c r="H132" s="34"/>
      <c r="I132" s="34"/>
      <c r="J132" s="34"/>
      <c r="K132" s="34"/>
      <c r="L132" s="34"/>
      <c r="M132" s="34"/>
      <c r="N132" s="35">
        <v>41861</v>
      </c>
      <c r="O132" s="35">
        <v>42155</v>
      </c>
      <c r="P132" s="34">
        <v>9</v>
      </c>
      <c r="Q132" s="34">
        <v>21</v>
      </c>
      <c r="R132" s="34">
        <f t="shared" si="28"/>
        <v>9</v>
      </c>
      <c r="S132" s="34">
        <f t="shared" si="29"/>
        <v>21</v>
      </c>
      <c r="T132" s="34" t="str">
        <f t="shared" si="23"/>
        <v>9 tháng 21 ngày</v>
      </c>
      <c r="U132" s="39"/>
      <c r="V132" s="36"/>
      <c r="W132" s="37" t="s">
        <v>27</v>
      </c>
      <c r="X132" s="34"/>
      <c r="Y132" s="323"/>
      <c r="Z132" s="34"/>
    </row>
    <row r="133" spans="1:26" s="1" customFormat="1" ht="18.75" customHeight="1" x14ac:dyDescent="0.25">
      <c r="A133" s="49"/>
      <c r="B133" s="51"/>
      <c r="C133" s="50"/>
      <c r="D133" s="35"/>
      <c r="E133" s="34"/>
      <c r="F133" s="34"/>
      <c r="G133" s="34"/>
      <c r="H133" s="34"/>
      <c r="I133" s="34"/>
      <c r="J133" s="34"/>
      <c r="K133" s="34"/>
      <c r="L133" s="34"/>
      <c r="M133" s="34"/>
      <c r="N133" s="35">
        <v>42234</v>
      </c>
      <c r="O133" s="35">
        <v>42521</v>
      </c>
      <c r="P133" s="34">
        <v>9</v>
      </c>
      <c r="Q133" s="34">
        <v>13</v>
      </c>
      <c r="R133" s="34">
        <f t="shared" si="28"/>
        <v>9</v>
      </c>
      <c r="S133" s="34">
        <f t="shared" si="29"/>
        <v>13</v>
      </c>
      <c r="T133" s="34" t="str">
        <f t="shared" si="23"/>
        <v>9 tháng 13 ngày</v>
      </c>
      <c r="U133" s="39"/>
      <c r="V133" s="36"/>
      <c r="W133" s="37" t="s">
        <v>131</v>
      </c>
      <c r="X133" s="34"/>
      <c r="Y133" s="323"/>
      <c r="Z133" s="34"/>
    </row>
    <row r="134" spans="1:26" s="1" customFormat="1" ht="18.75" customHeight="1" x14ac:dyDescent="0.25">
      <c r="A134" s="49"/>
      <c r="B134" s="51"/>
      <c r="C134" s="50"/>
      <c r="D134" s="35"/>
      <c r="E134" s="34"/>
      <c r="F134" s="34"/>
      <c r="G134" s="34"/>
      <c r="H134" s="34"/>
      <c r="I134" s="34"/>
      <c r="J134" s="34"/>
      <c r="K134" s="34"/>
      <c r="L134" s="34"/>
      <c r="M134" s="34"/>
      <c r="N134" s="35">
        <v>42705</v>
      </c>
      <c r="O134" s="35">
        <v>42886</v>
      </c>
      <c r="P134" s="34">
        <v>6</v>
      </c>
      <c r="Q134" s="34">
        <v>0</v>
      </c>
      <c r="R134" s="34">
        <f t="shared" si="28"/>
        <v>5</v>
      </c>
      <c r="S134" s="34">
        <f t="shared" si="29"/>
        <v>30</v>
      </c>
      <c r="T134" s="34" t="str">
        <f t="shared" si="23"/>
        <v>6 tháng 0 ngày</v>
      </c>
      <c r="U134" s="39"/>
      <c r="V134" s="36"/>
      <c r="W134" s="37" t="s">
        <v>310</v>
      </c>
      <c r="X134" s="34"/>
      <c r="Y134" s="323"/>
      <c r="Z134" s="34"/>
    </row>
    <row r="135" spans="1:26" s="1" customFormat="1" ht="18.75" customHeight="1" x14ac:dyDescent="0.25">
      <c r="A135" s="49"/>
      <c r="B135" s="51"/>
      <c r="C135" s="50"/>
      <c r="D135" s="35"/>
      <c r="E135" s="34"/>
      <c r="F135" s="34"/>
      <c r="G135" s="34"/>
      <c r="H135" s="34"/>
      <c r="I135" s="34"/>
      <c r="J135" s="34"/>
      <c r="K135" s="34"/>
      <c r="L135" s="34"/>
      <c r="M135" s="34"/>
      <c r="N135" s="35"/>
      <c r="O135" s="35"/>
      <c r="P135" s="39">
        <f>SUM(P128:P134)</f>
        <v>42</v>
      </c>
      <c r="Q135" s="39">
        <f>SUM(Q128:Q134)</f>
        <v>97</v>
      </c>
      <c r="R135" s="39">
        <f>SUM(R128:R134)</f>
        <v>40</v>
      </c>
      <c r="S135" s="39">
        <f>SUM(S128:S134)</f>
        <v>156</v>
      </c>
      <c r="T135" s="39" t="str">
        <f t="shared" si="23"/>
        <v>45 tháng 6 ngày</v>
      </c>
      <c r="U135" s="39"/>
      <c r="V135" s="36" t="s">
        <v>312</v>
      </c>
      <c r="W135" s="37"/>
      <c r="X135" s="34"/>
      <c r="Y135" s="324"/>
      <c r="Z135" s="34"/>
    </row>
    <row r="136" spans="1:26" s="1" customFormat="1" ht="18.75" customHeight="1" x14ac:dyDescent="0.25">
      <c r="A136" s="49">
        <v>22</v>
      </c>
      <c r="B136" s="51" t="s">
        <v>313</v>
      </c>
      <c r="C136" s="50" t="s">
        <v>314</v>
      </c>
      <c r="D136" s="35">
        <v>33803</v>
      </c>
      <c r="E136" s="34" t="s">
        <v>316</v>
      </c>
      <c r="F136" s="35">
        <v>41211</v>
      </c>
      <c r="G136" s="34" t="s">
        <v>24</v>
      </c>
      <c r="H136" s="34" t="s">
        <v>24</v>
      </c>
      <c r="I136" s="34"/>
      <c r="J136" s="34"/>
      <c r="K136" s="34" t="s">
        <v>311</v>
      </c>
      <c r="L136" s="34" t="s">
        <v>296</v>
      </c>
      <c r="M136" s="34" t="s">
        <v>297</v>
      </c>
      <c r="N136" s="35">
        <v>41125</v>
      </c>
      <c r="O136" s="35">
        <v>41425</v>
      </c>
      <c r="P136" s="34">
        <v>9</v>
      </c>
      <c r="Q136" s="34">
        <v>26</v>
      </c>
      <c r="R136" s="34">
        <f>DATEDIF(N136,O136,"m")</f>
        <v>9</v>
      </c>
      <c r="S136" s="34">
        <f>DATEDIF(N136,O136,"md")</f>
        <v>27</v>
      </c>
      <c r="T136" s="34" t="str">
        <f t="shared" si="23"/>
        <v>9 tháng 27 ngày</v>
      </c>
      <c r="U136" s="39" t="s">
        <v>317</v>
      </c>
      <c r="V136" s="36"/>
      <c r="W136" s="37" t="s">
        <v>311</v>
      </c>
      <c r="X136" s="34" t="s">
        <v>198</v>
      </c>
      <c r="Y136" s="308" t="s">
        <v>33</v>
      </c>
      <c r="Z136" s="34" t="s">
        <v>318</v>
      </c>
    </row>
    <row r="137" spans="1:26" s="1" customFormat="1" ht="18.75" customHeight="1" x14ac:dyDescent="0.25">
      <c r="A137" s="49"/>
      <c r="B137" s="51"/>
      <c r="C137" s="50"/>
      <c r="D137" s="35"/>
      <c r="E137" s="34"/>
      <c r="F137" s="34"/>
      <c r="G137" s="34"/>
      <c r="H137" s="34"/>
      <c r="I137" s="34"/>
      <c r="J137" s="34"/>
      <c r="K137" s="34"/>
      <c r="L137" s="34"/>
      <c r="M137" s="34"/>
      <c r="N137" s="35">
        <v>41490</v>
      </c>
      <c r="O137" s="35">
        <v>41790</v>
      </c>
      <c r="P137" s="34">
        <v>9</v>
      </c>
      <c r="Q137" s="34">
        <v>26</v>
      </c>
      <c r="R137" s="34">
        <f>DATEDIF(N137,O137,"m")</f>
        <v>9</v>
      </c>
      <c r="S137" s="34">
        <f>DATEDIF(N137,O137,"md")</f>
        <v>27</v>
      </c>
      <c r="T137" s="34" t="str">
        <f t="shared" si="23"/>
        <v>9 tháng 27 ngày</v>
      </c>
      <c r="U137" s="39"/>
      <c r="V137" s="36"/>
      <c r="W137" s="37" t="s">
        <v>311</v>
      </c>
      <c r="X137" s="34"/>
      <c r="Y137" s="323"/>
      <c r="Z137" s="34"/>
    </row>
    <row r="138" spans="1:26" s="1" customFormat="1" ht="18.75" customHeight="1" x14ac:dyDescent="0.25">
      <c r="A138" s="49"/>
      <c r="B138" s="51"/>
      <c r="C138" s="50"/>
      <c r="D138" s="35"/>
      <c r="E138" s="34"/>
      <c r="F138" s="34"/>
      <c r="G138" s="34"/>
      <c r="H138" s="34"/>
      <c r="I138" s="34"/>
      <c r="J138" s="34"/>
      <c r="K138" s="34"/>
      <c r="L138" s="34"/>
      <c r="M138" s="34"/>
      <c r="N138" s="35">
        <v>41855</v>
      </c>
      <c r="O138" s="35">
        <v>42155</v>
      </c>
      <c r="P138" s="34">
        <v>9</v>
      </c>
      <c r="Q138" s="34">
        <v>26</v>
      </c>
      <c r="R138" s="34">
        <f>DATEDIF(N138,O138,"m")</f>
        <v>9</v>
      </c>
      <c r="S138" s="34">
        <f>DATEDIF(N138,O138,"md")</f>
        <v>27</v>
      </c>
      <c r="T138" s="34" t="str">
        <f t="shared" si="23"/>
        <v>9 tháng 27 ngày</v>
      </c>
      <c r="U138" s="39" t="s">
        <v>285</v>
      </c>
      <c r="V138" s="36"/>
      <c r="W138" s="37" t="s">
        <v>311</v>
      </c>
      <c r="X138" s="34"/>
      <c r="Y138" s="323"/>
      <c r="Z138" s="34" t="s">
        <v>319</v>
      </c>
    </row>
    <row r="139" spans="1:26" s="1" customFormat="1" ht="18.75" customHeight="1" x14ac:dyDescent="0.25">
      <c r="A139" s="49"/>
      <c r="B139" s="51"/>
      <c r="C139" s="50"/>
      <c r="D139" s="35"/>
      <c r="E139" s="34"/>
      <c r="F139" s="34"/>
      <c r="G139" s="34"/>
      <c r="H139" s="34"/>
      <c r="I139" s="34"/>
      <c r="J139" s="34"/>
      <c r="K139" s="34"/>
      <c r="L139" s="34"/>
      <c r="M139" s="34"/>
      <c r="N139" s="35">
        <v>42231</v>
      </c>
      <c r="O139" s="35">
        <v>42521</v>
      </c>
      <c r="P139" s="34">
        <v>9</v>
      </c>
      <c r="Q139" s="34">
        <v>15</v>
      </c>
      <c r="R139" s="34">
        <f>DATEDIF(N139,O139,"m")</f>
        <v>9</v>
      </c>
      <c r="S139" s="34">
        <f>DATEDIF(N139,O139,"md")</f>
        <v>16</v>
      </c>
      <c r="T139" s="34" t="str">
        <f t="shared" si="23"/>
        <v>9 tháng 16 ngày</v>
      </c>
      <c r="U139" s="39"/>
      <c r="V139" s="36"/>
      <c r="W139" s="37" t="s">
        <v>311</v>
      </c>
      <c r="X139" s="34"/>
      <c r="Y139" s="323"/>
      <c r="Z139" s="34"/>
    </row>
    <row r="140" spans="1:26" s="1" customFormat="1" ht="18.75" customHeight="1" x14ac:dyDescent="0.25">
      <c r="A140" s="49"/>
      <c r="B140" s="51"/>
      <c r="C140" s="50"/>
      <c r="D140" s="35"/>
      <c r="E140" s="34"/>
      <c r="F140" s="34"/>
      <c r="G140" s="34"/>
      <c r="H140" s="34"/>
      <c r="I140" s="34"/>
      <c r="J140" s="34"/>
      <c r="K140" s="34"/>
      <c r="L140" s="34"/>
      <c r="M140" s="34"/>
      <c r="N140" s="35">
        <v>42597</v>
      </c>
      <c r="O140" s="35">
        <v>42886</v>
      </c>
      <c r="P140" s="34">
        <v>9</v>
      </c>
      <c r="Q140" s="34">
        <v>15</v>
      </c>
      <c r="R140" s="34">
        <f>DATEDIF(N140,O140,"m")</f>
        <v>9</v>
      </c>
      <c r="S140" s="34">
        <f>DATEDIF(N140,O140,"md")</f>
        <v>16</v>
      </c>
      <c r="T140" s="34" t="str">
        <f t="shared" si="23"/>
        <v>9 tháng 16 ngày</v>
      </c>
      <c r="U140" s="39"/>
      <c r="V140" s="36"/>
      <c r="W140" s="37" t="s">
        <v>311</v>
      </c>
      <c r="X140" s="34"/>
      <c r="Y140" s="323"/>
      <c r="Z140" s="34"/>
    </row>
    <row r="141" spans="1:26" s="1" customFormat="1" ht="18.75" customHeight="1" x14ac:dyDescent="0.25">
      <c r="A141" s="49"/>
      <c r="B141" s="51"/>
      <c r="C141" s="50"/>
      <c r="D141" s="35"/>
      <c r="E141" s="34"/>
      <c r="F141" s="34"/>
      <c r="G141" s="34"/>
      <c r="H141" s="34"/>
      <c r="I141" s="34"/>
      <c r="J141" s="34"/>
      <c r="K141" s="34"/>
      <c r="L141" s="34"/>
      <c r="M141" s="34"/>
      <c r="N141" s="35"/>
      <c r="O141" s="35"/>
      <c r="P141" s="39">
        <f>SUM(P136:P140)</f>
        <v>45</v>
      </c>
      <c r="Q141" s="39">
        <f>SUM(Q136:Q140)</f>
        <v>108</v>
      </c>
      <c r="R141" s="39">
        <f>SUM(R136:R140)</f>
        <v>45</v>
      </c>
      <c r="S141" s="39">
        <f>SUM(S136:S140)</f>
        <v>113</v>
      </c>
      <c r="T141" s="39" t="str">
        <f t="shared" si="23"/>
        <v>48 tháng 23 ngày</v>
      </c>
      <c r="U141" s="39" t="s">
        <v>320</v>
      </c>
      <c r="V141" s="36" t="s">
        <v>321</v>
      </c>
      <c r="W141" s="37"/>
      <c r="X141" s="34"/>
      <c r="Y141" s="324"/>
      <c r="Z141" s="34"/>
    </row>
    <row r="142" spans="1:26" s="1" customFormat="1" ht="18.75" customHeight="1" x14ac:dyDescent="0.25">
      <c r="A142" s="49">
        <v>23</v>
      </c>
      <c r="B142" s="51" t="s">
        <v>167</v>
      </c>
      <c r="C142" s="50" t="s">
        <v>322</v>
      </c>
      <c r="D142" s="35">
        <v>33053</v>
      </c>
      <c r="E142" s="34" t="s">
        <v>316</v>
      </c>
      <c r="F142" s="35">
        <v>40422</v>
      </c>
      <c r="G142" s="34" t="s">
        <v>24</v>
      </c>
      <c r="H142" s="34" t="s">
        <v>24</v>
      </c>
      <c r="I142" s="34"/>
      <c r="J142" s="34"/>
      <c r="K142" s="34" t="s">
        <v>137</v>
      </c>
      <c r="L142" s="34" t="s">
        <v>296</v>
      </c>
      <c r="M142" s="34" t="s">
        <v>297</v>
      </c>
      <c r="N142" s="35">
        <v>40773</v>
      </c>
      <c r="O142" s="35">
        <v>41060</v>
      </c>
      <c r="P142" s="34">
        <v>9</v>
      </c>
      <c r="Q142" s="34">
        <v>14</v>
      </c>
      <c r="R142" s="34">
        <f t="shared" ref="R142:R147" si="30">DATEDIF(N142,O142,"m")</f>
        <v>9</v>
      </c>
      <c r="S142" s="34">
        <f t="shared" ref="S142:S147" si="31">DATEDIF(N142,O142,"md")</f>
        <v>13</v>
      </c>
      <c r="T142" s="34" t="str">
        <f t="shared" si="23"/>
        <v>9 tháng 13 ngày</v>
      </c>
      <c r="U142" s="39"/>
      <c r="V142" s="36"/>
      <c r="W142" s="37" t="s">
        <v>310</v>
      </c>
      <c r="X142" s="34" t="s">
        <v>198</v>
      </c>
      <c r="Y142" s="308" t="s">
        <v>464</v>
      </c>
      <c r="Z142" s="34"/>
    </row>
    <row r="143" spans="1:26" s="1" customFormat="1" ht="18.75" customHeight="1" x14ac:dyDescent="0.25">
      <c r="A143" s="49"/>
      <c r="B143" s="51"/>
      <c r="C143" s="50"/>
      <c r="D143" s="35"/>
      <c r="E143" s="34"/>
      <c r="F143" s="34"/>
      <c r="G143" s="34"/>
      <c r="H143" s="34"/>
      <c r="I143" s="34"/>
      <c r="J143" s="34"/>
      <c r="K143" s="34"/>
      <c r="L143" s="34"/>
      <c r="M143" s="34"/>
      <c r="N143" s="35">
        <v>41214</v>
      </c>
      <c r="O143" s="35">
        <v>41425</v>
      </c>
      <c r="P143" s="34">
        <v>7</v>
      </c>
      <c r="Q143" s="34">
        <v>0</v>
      </c>
      <c r="R143" s="34">
        <f t="shared" si="30"/>
        <v>6</v>
      </c>
      <c r="S143" s="34">
        <f t="shared" si="31"/>
        <v>30</v>
      </c>
      <c r="T143" s="34" t="str">
        <f t="shared" si="23"/>
        <v>7 tháng 0 ngày</v>
      </c>
      <c r="U143" s="39"/>
      <c r="V143" s="36"/>
      <c r="W143" s="37" t="s">
        <v>30</v>
      </c>
      <c r="X143" s="34"/>
      <c r="Y143" s="323"/>
      <c r="Z143" s="34"/>
    </row>
    <row r="144" spans="1:26" s="1" customFormat="1" ht="18.75" customHeight="1" x14ac:dyDescent="0.25">
      <c r="A144" s="49"/>
      <c r="B144" s="51"/>
      <c r="C144" s="50"/>
      <c r="D144" s="35"/>
      <c r="E144" s="34"/>
      <c r="F144" s="34"/>
      <c r="G144" s="34"/>
      <c r="H144" s="34"/>
      <c r="I144" s="34"/>
      <c r="J144" s="34"/>
      <c r="K144" s="34"/>
      <c r="L144" s="34"/>
      <c r="M144" s="34"/>
      <c r="N144" s="35">
        <v>41496</v>
      </c>
      <c r="O144" s="35">
        <v>41790</v>
      </c>
      <c r="P144" s="34">
        <v>9</v>
      </c>
      <c r="Q144" s="34">
        <v>22</v>
      </c>
      <c r="R144" s="34">
        <f t="shared" si="30"/>
        <v>9</v>
      </c>
      <c r="S144" s="34">
        <f t="shared" si="31"/>
        <v>21</v>
      </c>
      <c r="T144" s="34" t="str">
        <f t="shared" si="23"/>
        <v>9 tháng 21 ngày</v>
      </c>
      <c r="U144" s="39"/>
      <c r="V144" s="36"/>
      <c r="W144" s="37" t="s">
        <v>30</v>
      </c>
      <c r="X144" s="34"/>
      <c r="Y144" s="323"/>
      <c r="Z144" s="34"/>
    </row>
    <row r="145" spans="1:30" s="1" customFormat="1" ht="18.75" customHeight="1" x14ac:dyDescent="0.25">
      <c r="A145" s="49"/>
      <c r="B145" s="51"/>
      <c r="C145" s="50"/>
      <c r="D145" s="35"/>
      <c r="E145" s="34"/>
      <c r="F145" s="34"/>
      <c r="G145" s="34"/>
      <c r="H145" s="34"/>
      <c r="I145" s="34"/>
      <c r="J145" s="34"/>
      <c r="K145" s="34"/>
      <c r="L145" s="34"/>
      <c r="M145" s="34"/>
      <c r="N145" s="35">
        <v>41862</v>
      </c>
      <c r="O145" s="35">
        <v>42155</v>
      </c>
      <c r="P145" s="34">
        <v>9</v>
      </c>
      <c r="Q145" s="34">
        <v>21</v>
      </c>
      <c r="R145" s="34">
        <f t="shared" si="30"/>
        <v>9</v>
      </c>
      <c r="S145" s="34">
        <f t="shared" si="31"/>
        <v>20</v>
      </c>
      <c r="T145" s="34" t="str">
        <f t="shared" si="23"/>
        <v>9 tháng 20 ngày</v>
      </c>
      <c r="U145" s="39"/>
      <c r="V145" s="36"/>
      <c r="W145" s="37" t="s">
        <v>30</v>
      </c>
      <c r="X145" s="34"/>
      <c r="Y145" s="323"/>
      <c r="Z145" s="34"/>
    </row>
    <row r="146" spans="1:30" s="1" customFormat="1" ht="18.75" customHeight="1" x14ac:dyDescent="0.25">
      <c r="A146" s="49"/>
      <c r="B146" s="51"/>
      <c r="C146" s="50"/>
      <c r="D146" s="35"/>
      <c r="E146" s="34"/>
      <c r="F146" s="34"/>
      <c r="G146" s="34"/>
      <c r="H146" s="34"/>
      <c r="I146" s="34"/>
      <c r="J146" s="34"/>
      <c r="K146" s="34"/>
      <c r="L146" s="34"/>
      <c r="M146" s="34"/>
      <c r="N146" s="35">
        <v>42430</v>
      </c>
      <c r="O146" s="35">
        <v>42521</v>
      </c>
      <c r="P146" s="34">
        <v>3</v>
      </c>
      <c r="Q146" s="34">
        <v>0</v>
      </c>
      <c r="R146" s="34">
        <f t="shared" si="30"/>
        <v>2</v>
      </c>
      <c r="S146" s="34">
        <f t="shared" si="31"/>
        <v>30</v>
      </c>
      <c r="T146" s="34" t="str">
        <f t="shared" si="23"/>
        <v>3 tháng 0 ngày</v>
      </c>
      <c r="U146" s="39"/>
      <c r="V146" s="36"/>
      <c r="W146" s="37" t="s">
        <v>137</v>
      </c>
      <c r="X146" s="34"/>
      <c r="Y146" s="323"/>
      <c r="Z146" s="34"/>
    </row>
    <row r="147" spans="1:30" s="1" customFormat="1" ht="18.75" customHeight="1" x14ac:dyDescent="0.25">
      <c r="A147" s="49"/>
      <c r="B147" s="51"/>
      <c r="C147" s="50"/>
      <c r="D147" s="35"/>
      <c r="E147" s="34"/>
      <c r="F147" s="34"/>
      <c r="G147" s="34"/>
      <c r="H147" s="34"/>
      <c r="I147" s="34"/>
      <c r="J147" s="34"/>
      <c r="K147" s="34"/>
      <c r="L147" s="34"/>
      <c r="M147" s="34"/>
      <c r="N147" s="35">
        <v>42644</v>
      </c>
      <c r="O147" s="35">
        <v>42886</v>
      </c>
      <c r="P147" s="34">
        <v>8</v>
      </c>
      <c r="Q147" s="34">
        <v>0</v>
      </c>
      <c r="R147" s="34">
        <f t="shared" si="30"/>
        <v>7</v>
      </c>
      <c r="S147" s="34">
        <f t="shared" si="31"/>
        <v>30</v>
      </c>
      <c r="T147" s="34" t="str">
        <f t="shared" si="23"/>
        <v>8 tháng 0 ngày</v>
      </c>
      <c r="U147" s="39"/>
      <c r="V147" s="36"/>
      <c r="W147" s="37" t="s">
        <v>137</v>
      </c>
      <c r="X147" s="34"/>
      <c r="Y147" s="323"/>
      <c r="Z147" s="34"/>
    </row>
    <row r="148" spans="1:30" s="1" customFormat="1" ht="18.75" customHeight="1" x14ac:dyDescent="0.25">
      <c r="A148" s="49"/>
      <c r="B148" s="51"/>
      <c r="C148" s="50"/>
      <c r="D148" s="35"/>
      <c r="E148" s="34"/>
      <c r="F148" s="34"/>
      <c r="G148" s="34"/>
      <c r="H148" s="34"/>
      <c r="I148" s="34"/>
      <c r="J148" s="34"/>
      <c r="K148" s="34"/>
      <c r="L148" s="34"/>
      <c r="M148" s="34"/>
      <c r="N148" s="35"/>
      <c r="O148" s="35"/>
      <c r="P148" s="39">
        <f>SUM(P142:P147)</f>
        <v>45</v>
      </c>
      <c r="Q148" s="39">
        <f>SUM(Q142:Q147)</f>
        <v>57</v>
      </c>
      <c r="R148" s="39">
        <f>SUM(R142:R147)</f>
        <v>42</v>
      </c>
      <c r="S148" s="39">
        <f>SUM(S142:S147)</f>
        <v>144</v>
      </c>
      <c r="T148" s="39" t="str">
        <f t="shared" si="23"/>
        <v>46 tháng 24 ngày</v>
      </c>
      <c r="U148" s="39"/>
      <c r="V148" s="36" t="s">
        <v>323</v>
      </c>
      <c r="W148" s="37"/>
      <c r="X148" s="34"/>
      <c r="Y148" s="324"/>
      <c r="Z148" s="34"/>
    </row>
    <row r="149" spans="1:30" s="1" customFormat="1" ht="18.75" customHeight="1" x14ac:dyDescent="0.25">
      <c r="A149" s="34">
        <v>24</v>
      </c>
      <c r="B149" s="51" t="s">
        <v>149</v>
      </c>
      <c r="C149" s="50" t="s">
        <v>150</v>
      </c>
      <c r="D149" s="35">
        <v>31515</v>
      </c>
      <c r="E149" s="34" t="s">
        <v>75</v>
      </c>
      <c r="F149" s="35">
        <v>40481</v>
      </c>
      <c r="G149" s="34" t="s">
        <v>24</v>
      </c>
      <c r="H149" s="34" t="s">
        <v>24</v>
      </c>
      <c r="I149" s="63" t="s">
        <v>42</v>
      </c>
      <c r="J149" s="34" t="s">
        <v>43</v>
      </c>
      <c r="K149" s="34" t="s">
        <v>27</v>
      </c>
      <c r="L149" s="34" t="s">
        <v>51</v>
      </c>
      <c r="M149" s="34" t="s">
        <v>77</v>
      </c>
      <c r="N149" s="35">
        <v>40771</v>
      </c>
      <c r="O149" s="35">
        <v>41060</v>
      </c>
      <c r="P149" s="34">
        <v>9</v>
      </c>
      <c r="Q149" s="34">
        <v>15</v>
      </c>
      <c r="R149" s="34">
        <f t="shared" ref="R149:R154" si="32">DATEDIF(N149,O149,"m")</f>
        <v>9</v>
      </c>
      <c r="S149" s="34">
        <f t="shared" ref="S149:S154" si="33">DATEDIF(N149,O149,"md")</f>
        <v>15</v>
      </c>
      <c r="T149" s="34" t="str">
        <f t="shared" si="23"/>
        <v>9 tháng 15 ngày</v>
      </c>
      <c r="U149" s="34"/>
      <c r="V149" s="36"/>
      <c r="W149" s="37" t="s">
        <v>27</v>
      </c>
      <c r="X149" s="34" t="s">
        <v>198</v>
      </c>
      <c r="Y149" s="320" t="s">
        <v>67</v>
      </c>
      <c r="Z149" s="38"/>
      <c r="AA149" s="17"/>
      <c r="AB149" s="17"/>
      <c r="AC149" s="17"/>
      <c r="AD149" s="17"/>
    </row>
    <row r="150" spans="1:30" s="1" customFormat="1" ht="18.75" customHeight="1" x14ac:dyDescent="0.25">
      <c r="A150" s="34"/>
      <c r="B150" s="51"/>
      <c r="C150" s="50"/>
      <c r="D150" s="35"/>
      <c r="E150" s="34"/>
      <c r="F150" s="34"/>
      <c r="G150" s="34"/>
      <c r="H150" s="34"/>
      <c r="I150" s="63"/>
      <c r="J150" s="34"/>
      <c r="K150" s="34"/>
      <c r="L150" s="34"/>
      <c r="M150" s="34"/>
      <c r="N150" s="35">
        <v>41131</v>
      </c>
      <c r="O150" s="35">
        <v>41425</v>
      </c>
      <c r="P150" s="34">
        <v>9</v>
      </c>
      <c r="Q150" s="34">
        <v>20</v>
      </c>
      <c r="R150" s="34">
        <f t="shared" si="32"/>
        <v>9</v>
      </c>
      <c r="S150" s="34">
        <f t="shared" si="33"/>
        <v>21</v>
      </c>
      <c r="T150" s="34" t="str">
        <f t="shared" si="23"/>
        <v>9 tháng 21 ngày</v>
      </c>
      <c r="U150" s="34"/>
      <c r="V150" s="36"/>
      <c r="W150" s="37" t="s">
        <v>27</v>
      </c>
      <c r="X150" s="34"/>
      <c r="Y150" s="325"/>
      <c r="Z150" s="38"/>
      <c r="AA150" s="17"/>
      <c r="AB150" s="17"/>
      <c r="AC150" s="17"/>
      <c r="AD150" s="17"/>
    </row>
    <row r="151" spans="1:30" s="1" customFormat="1" ht="18.75" customHeight="1" x14ac:dyDescent="0.25">
      <c r="A151" s="34"/>
      <c r="B151" s="51"/>
      <c r="C151" s="50"/>
      <c r="D151" s="35"/>
      <c r="E151" s="34"/>
      <c r="F151" s="34"/>
      <c r="G151" s="34"/>
      <c r="H151" s="34"/>
      <c r="I151" s="63"/>
      <c r="J151" s="34"/>
      <c r="K151" s="34"/>
      <c r="L151" s="34"/>
      <c r="M151" s="34"/>
      <c r="N151" s="35">
        <v>41496</v>
      </c>
      <c r="O151" s="35">
        <v>41698</v>
      </c>
      <c r="P151" s="34">
        <v>6</v>
      </c>
      <c r="Q151" s="34">
        <v>20</v>
      </c>
      <c r="R151" s="34">
        <f t="shared" si="32"/>
        <v>6</v>
      </c>
      <c r="S151" s="34">
        <f t="shared" si="33"/>
        <v>18</v>
      </c>
      <c r="T151" s="34" t="str">
        <f t="shared" si="23"/>
        <v>6 tháng 18 ngày</v>
      </c>
      <c r="U151" s="34"/>
      <c r="V151" s="36"/>
      <c r="W151" s="37" t="s">
        <v>27</v>
      </c>
      <c r="X151" s="34"/>
      <c r="Y151" s="325"/>
      <c r="Z151" s="41"/>
      <c r="AA151" s="17"/>
      <c r="AB151" s="17"/>
      <c r="AC151" s="17"/>
      <c r="AD151" s="17"/>
    </row>
    <row r="152" spans="1:30" s="1" customFormat="1" ht="18.75" customHeight="1" x14ac:dyDescent="0.25">
      <c r="A152" s="34"/>
      <c r="B152" s="51"/>
      <c r="C152" s="50"/>
      <c r="D152" s="35"/>
      <c r="E152" s="34"/>
      <c r="F152" s="34"/>
      <c r="G152" s="34"/>
      <c r="H152" s="34"/>
      <c r="I152" s="63"/>
      <c r="J152" s="34"/>
      <c r="K152" s="34"/>
      <c r="L152" s="34"/>
      <c r="M152" s="34"/>
      <c r="N152" s="35">
        <v>41699</v>
      </c>
      <c r="O152" s="35">
        <v>41790</v>
      </c>
      <c r="P152" s="34">
        <v>3</v>
      </c>
      <c r="Q152" s="34">
        <v>0</v>
      </c>
      <c r="R152" s="34">
        <f t="shared" si="32"/>
        <v>2</v>
      </c>
      <c r="S152" s="34">
        <f t="shared" si="33"/>
        <v>30</v>
      </c>
      <c r="T152" s="34" t="str">
        <f t="shared" si="23"/>
        <v>3 tháng 0 ngày</v>
      </c>
      <c r="U152" s="34"/>
      <c r="V152" s="36"/>
      <c r="W152" s="37" t="s">
        <v>26</v>
      </c>
      <c r="X152" s="34"/>
      <c r="Y152" s="325"/>
      <c r="Z152" s="38"/>
      <c r="AA152" s="17"/>
      <c r="AB152" s="17"/>
      <c r="AC152" s="17"/>
      <c r="AD152" s="17"/>
    </row>
    <row r="153" spans="1:30" s="1" customFormat="1" ht="18.75" customHeight="1" x14ac:dyDescent="0.25">
      <c r="A153" s="34"/>
      <c r="B153" s="51"/>
      <c r="C153" s="50"/>
      <c r="D153" s="35"/>
      <c r="E153" s="34"/>
      <c r="F153" s="34"/>
      <c r="G153" s="34"/>
      <c r="H153" s="34"/>
      <c r="I153" s="63"/>
      <c r="J153" s="34"/>
      <c r="K153" s="34"/>
      <c r="L153" s="34"/>
      <c r="M153" s="34"/>
      <c r="N153" s="35">
        <v>42226</v>
      </c>
      <c r="O153" s="35">
        <v>42521</v>
      </c>
      <c r="P153" s="34">
        <v>9</v>
      </c>
      <c r="Q153" s="34">
        <v>20</v>
      </c>
      <c r="R153" s="34">
        <f t="shared" si="32"/>
        <v>9</v>
      </c>
      <c r="S153" s="34">
        <f t="shared" si="33"/>
        <v>21</v>
      </c>
      <c r="T153" s="34" t="str">
        <f t="shared" si="23"/>
        <v>9 tháng 21 ngày</v>
      </c>
      <c r="U153" s="34"/>
      <c r="V153" s="36"/>
      <c r="W153" s="37" t="s">
        <v>27</v>
      </c>
      <c r="X153" s="34"/>
      <c r="Y153" s="325"/>
      <c r="Z153" s="38"/>
      <c r="AA153" s="17"/>
      <c r="AB153" s="17"/>
      <c r="AC153" s="17"/>
      <c r="AD153" s="17"/>
    </row>
    <row r="154" spans="1:30" s="1" customFormat="1" ht="18.75" customHeight="1" x14ac:dyDescent="0.25">
      <c r="A154" s="34"/>
      <c r="B154" s="51"/>
      <c r="C154" s="50"/>
      <c r="D154" s="35"/>
      <c r="E154" s="34"/>
      <c r="F154" s="34"/>
      <c r="G154" s="34"/>
      <c r="H154" s="34"/>
      <c r="I154" s="63"/>
      <c r="J154" s="34"/>
      <c r="K154" s="34"/>
      <c r="L154" s="34"/>
      <c r="M154" s="34"/>
      <c r="N154" s="35">
        <v>42592</v>
      </c>
      <c r="O154" s="35">
        <v>42886</v>
      </c>
      <c r="P154" s="34">
        <v>9</v>
      </c>
      <c r="Q154" s="34">
        <v>20</v>
      </c>
      <c r="R154" s="34">
        <f t="shared" si="32"/>
        <v>9</v>
      </c>
      <c r="S154" s="34">
        <f t="shared" si="33"/>
        <v>21</v>
      </c>
      <c r="T154" s="34" t="str">
        <f t="shared" si="23"/>
        <v>9 tháng 21 ngày</v>
      </c>
      <c r="U154" s="34"/>
      <c r="V154" s="36"/>
      <c r="W154" s="37" t="s">
        <v>27</v>
      </c>
      <c r="X154" s="34"/>
      <c r="Y154" s="325"/>
      <c r="Z154" s="38"/>
      <c r="AA154" s="17"/>
      <c r="AB154" s="17"/>
      <c r="AC154" s="17"/>
      <c r="AD154" s="17"/>
    </row>
    <row r="155" spans="1:30" s="1" customFormat="1" ht="18.75" customHeight="1" x14ac:dyDescent="0.25">
      <c r="A155" s="34"/>
      <c r="B155" s="51"/>
      <c r="C155" s="50"/>
      <c r="D155" s="35"/>
      <c r="E155" s="34"/>
      <c r="F155" s="34"/>
      <c r="G155" s="34"/>
      <c r="H155" s="34"/>
      <c r="I155" s="63"/>
      <c r="J155" s="34"/>
      <c r="K155" s="34"/>
      <c r="L155" s="34"/>
      <c r="M155" s="34"/>
      <c r="N155" s="35"/>
      <c r="O155" s="35"/>
      <c r="P155" s="39">
        <f>SUM(P149:P154)</f>
        <v>45</v>
      </c>
      <c r="Q155" s="39">
        <f>SUM(Q149:Q154)</f>
        <v>95</v>
      </c>
      <c r="R155" s="39">
        <f>SUM(R149:R154)</f>
        <v>44</v>
      </c>
      <c r="S155" s="39">
        <f>SUM(S149:S154)</f>
        <v>126</v>
      </c>
      <c r="T155" s="39" t="str">
        <f t="shared" si="23"/>
        <v>48 tháng 6 ngày</v>
      </c>
      <c r="U155" s="40"/>
      <c r="V155" s="39" t="str">
        <f>T155</f>
        <v>48 tháng 6 ngày</v>
      </c>
      <c r="W155" s="37"/>
      <c r="X155" s="34"/>
      <c r="Y155" s="326"/>
      <c r="Z155" s="38"/>
      <c r="AA155" s="17"/>
      <c r="AB155" s="17"/>
      <c r="AC155" s="17"/>
      <c r="AD155" s="17"/>
    </row>
    <row r="156" spans="1:30" s="1" customFormat="1" ht="18.75" customHeight="1" x14ac:dyDescent="0.25">
      <c r="A156" s="34">
        <v>25</v>
      </c>
      <c r="B156" s="51" t="s">
        <v>151</v>
      </c>
      <c r="C156" s="50" t="s">
        <v>152</v>
      </c>
      <c r="D156" s="35">
        <v>32767</v>
      </c>
      <c r="E156" s="34" t="s">
        <v>50</v>
      </c>
      <c r="F156" s="35">
        <v>40357</v>
      </c>
      <c r="G156" s="34" t="s">
        <v>24</v>
      </c>
      <c r="H156" s="34" t="s">
        <v>24</v>
      </c>
      <c r="I156" s="63" t="s">
        <v>42</v>
      </c>
      <c r="J156" s="34"/>
      <c r="K156" s="34" t="s">
        <v>78</v>
      </c>
      <c r="L156" s="34" t="s">
        <v>51</v>
      </c>
      <c r="M156" s="34" t="s">
        <v>77</v>
      </c>
      <c r="N156" s="35">
        <v>40413</v>
      </c>
      <c r="O156" s="35">
        <v>40694</v>
      </c>
      <c r="P156" s="34">
        <v>9</v>
      </c>
      <c r="Q156" s="34">
        <v>8</v>
      </c>
      <c r="R156" s="34">
        <f t="shared" ref="R156:R162" si="34">DATEDIF(N156,O156,"m")</f>
        <v>9</v>
      </c>
      <c r="S156" s="34">
        <f t="shared" ref="S156:S162" si="35">DATEDIF(N156,O156,"md")</f>
        <v>8</v>
      </c>
      <c r="T156" s="34" t="str">
        <f t="shared" si="23"/>
        <v>9 tháng 8 ngày</v>
      </c>
      <c r="U156" s="42"/>
      <c r="V156" s="36"/>
      <c r="W156" s="37" t="s">
        <v>79</v>
      </c>
      <c r="X156" s="34" t="s">
        <v>198</v>
      </c>
      <c r="Y156" s="320" t="s">
        <v>67</v>
      </c>
      <c r="Z156" s="43"/>
      <c r="AA156" s="17"/>
      <c r="AB156" s="17"/>
      <c r="AC156" s="17"/>
      <c r="AD156" s="17"/>
    </row>
    <row r="157" spans="1:30" s="1" customFormat="1" ht="18.75" customHeight="1" x14ac:dyDescent="0.25">
      <c r="A157" s="34"/>
      <c r="B157" s="51"/>
      <c r="C157" s="50"/>
      <c r="D157" s="35"/>
      <c r="E157" s="34"/>
      <c r="F157" s="34"/>
      <c r="G157" s="34"/>
      <c r="H157" s="34"/>
      <c r="I157" s="63"/>
      <c r="J157" s="34"/>
      <c r="K157" s="34"/>
      <c r="L157" s="34"/>
      <c r="M157" s="34"/>
      <c r="N157" s="35">
        <v>40777</v>
      </c>
      <c r="O157" s="35">
        <v>41060</v>
      </c>
      <c r="P157" s="34">
        <v>9</v>
      </c>
      <c r="Q157" s="34">
        <v>9</v>
      </c>
      <c r="R157" s="34">
        <f t="shared" si="34"/>
        <v>9</v>
      </c>
      <c r="S157" s="34">
        <f t="shared" si="35"/>
        <v>9</v>
      </c>
      <c r="T157" s="34" t="str">
        <f t="shared" si="23"/>
        <v>9 tháng 9 ngày</v>
      </c>
      <c r="U157" s="34"/>
      <c r="V157" s="36"/>
      <c r="W157" s="37" t="s">
        <v>79</v>
      </c>
      <c r="X157" s="34"/>
      <c r="Y157" s="323"/>
      <c r="Z157" s="44"/>
      <c r="AA157" s="17"/>
      <c r="AB157" s="17"/>
      <c r="AC157" s="17"/>
      <c r="AD157" s="17"/>
    </row>
    <row r="158" spans="1:30" s="1" customFormat="1" ht="18.75" customHeight="1" x14ac:dyDescent="0.25">
      <c r="A158" s="34"/>
      <c r="B158" s="51"/>
      <c r="C158" s="50"/>
      <c r="D158" s="35"/>
      <c r="E158" s="34"/>
      <c r="F158" s="34"/>
      <c r="G158" s="34"/>
      <c r="H158" s="34"/>
      <c r="I158" s="63"/>
      <c r="J158" s="34"/>
      <c r="K158" s="34"/>
      <c r="L158" s="34"/>
      <c r="M158" s="34"/>
      <c r="N158" s="35">
        <v>41294</v>
      </c>
      <c r="O158" s="35">
        <v>41425</v>
      </c>
      <c r="P158" s="34">
        <v>4</v>
      </c>
      <c r="Q158" s="34">
        <v>11</v>
      </c>
      <c r="R158" s="34">
        <f t="shared" si="34"/>
        <v>4</v>
      </c>
      <c r="S158" s="34">
        <f t="shared" si="35"/>
        <v>11</v>
      </c>
      <c r="T158" s="34" t="str">
        <f t="shared" si="23"/>
        <v>4 tháng 11 ngày</v>
      </c>
      <c r="U158" s="34"/>
      <c r="V158" s="36"/>
      <c r="W158" s="37" t="s">
        <v>79</v>
      </c>
      <c r="X158" s="34"/>
      <c r="Y158" s="323"/>
      <c r="Z158" s="69"/>
      <c r="AA158" s="17"/>
      <c r="AB158" s="17"/>
      <c r="AC158" s="17"/>
      <c r="AD158" s="17"/>
    </row>
    <row r="159" spans="1:30" s="1" customFormat="1" ht="18.75" customHeight="1" x14ac:dyDescent="0.25">
      <c r="A159" s="34"/>
      <c r="B159" s="51"/>
      <c r="C159" s="50"/>
      <c r="D159" s="35"/>
      <c r="E159" s="34"/>
      <c r="F159" s="34"/>
      <c r="G159" s="34"/>
      <c r="H159" s="34"/>
      <c r="I159" s="63"/>
      <c r="J159" s="34"/>
      <c r="K159" s="34"/>
      <c r="L159" s="34"/>
      <c r="M159" s="34"/>
      <c r="N159" s="35">
        <v>41609</v>
      </c>
      <c r="O159" s="35">
        <v>41759</v>
      </c>
      <c r="P159" s="34">
        <v>5</v>
      </c>
      <c r="Q159" s="34">
        <v>0</v>
      </c>
      <c r="R159" s="34">
        <f t="shared" si="34"/>
        <v>4</v>
      </c>
      <c r="S159" s="34">
        <f t="shared" si="35"/>
        <v>29</v>
      </c>
      <c r="T159" s="34" t="str">
        <f t="shared" si="23"/>
        <v>4 tháng 29 ngày</v>
      </c>
      <c r="U159" s="45"/>
      <c r="V159" s="45"/>
      <c r="W159" s="37" t="s">
        <v>49</v>
      </c>
      <c r="X159" s="34"/>
      <c r="Y159" s="323"/>
      <c r="Z159" s="46"/>
      <c r="AA159" s="17"/>
      <c r="AB159" s="17"/>
      <c r="AC159" s="17"/>
      <c r="AD159" s="17"/>
    </row>
    <row r="160" spans="1:30" s="1" customFormat="1" ht="18.75" customHeight="1" x14ac:dyDescent="0.25">
      <c r="A160" s="34"/>
      <c r="B160" s="51"/>
      <c r="C160" s="50"/>
      <c r="D160" s="35"/>
      <c r="E160" s="34"/>
      <c r="F160" s="34"/>
      <c r="G160" s="34"/>
      <c r="H160" s="34"/>
      <c r="I160" s="63"/>
      <c r="J160" s="34"/>
      <c r="K160" s="34"/>
      <c r="L160" s="34"/>
      <c r="M160" s="34"/>
      <c r="N160" s="35">
        <v>41974</v>
      </c>
      <c r="O160" s="35">
        <v>42155</v>
      </c>
      <c r="P160" s="34">
        <v>6</v>
      </c>
      <c r="Q160" s="34">
        <v>0</v>
      </c>
      <c r="R160" s="34">
        <f t="shared" si="34"/>
        <v>5</v>
      </c>
      <c r="S160" s="34">
        <f t="shared" si="35"/>
        <v>30</v>
      </c>
      <c r="T160" s="34" t="str">
        <f t="shared" si="23"/>
        <v>6 tháng 0 ngày</v>
      </c>
      <c r="U160" s="45"/>
      <c r="V160" s="45"/>
      <c r="W160" s="37" t="s">
        <v>80</v>
      </c>
      <c r="X160" s="34"/>
      <c r="Y160" s="323"/>
      <c r="Z160" s="46"/>
      <c r="AA160" s="17"/>
      <c r="AB160" s="17"/>
      <c r="AC160" s="17"/>
      <c r="AD160" s="17"/>
    </row>
    <row r="161" spans="1:30" s="1" customFormat="1" ht="18.75" customHeight="1" x14ac:dyDescent="0.25">
      <c r="A161" s="34"/>
      <c r="B161" s="51"/>
      <c r="C161" s="50"/>
      <c r="D161" s="35"/>
      <c r="E161" s="34"/>
      <c r="F161" s="34"/>
      <c r="G161" s="34"/>
      <c r="H161" s="34"/>
      <c r="I161" s="63"/>
      <c r="J161" s="34"/>
      <c r="K161" s="34"/>
      <c r="L161" s="34"/>
      <c r="M161" s="34"/>
      <c r="N161" s="35">
        <v>42226</v>
      </c>
      <c r="O161" s="35">
        <v>42521</v>
      </c>
      <c r="P161" s="34">
        <v>9</v>
      </c>
      <c r="Q161" s="34">
        <v>21</v>
      </c>
      <c r="R161" s="34">
        <f t="shared" si="34"/>
        <v>9</v>
      </c>
      <c r="S161" s="34">
        <f t="shared" si="35"/>
        <v>21</v>
      </c>
      <c r="T161" s="34" t="str">
        <f t="shared" si="23"/>
        <v>9 tháng 21 ngày</v>
      </c>
      <c r="U161" s="45"/>
      <c r="V161" s="45"/>
      <c r="W161" s="37" t="s">
        <v>78</v>
      </c>
      <c r="X161" s="34"/>
      <c r="Y161" s="323"/>
      <c r="Z161" s="46"/>
      <c r="AA161" s="17"/>
      <c r="AB161" s="17"/>
      <c r="AC161" s="17"/>
      <c r="AD161" s="17"/>
    </row>
    <row r="162" spans="1:30" s="1" customFormat="1" ht="18.75" customHeight="1" x14ac:dyDescent="0.25">
      <c r="A162" s="34"/>
      <c r="B162" s="51"/>
      <c r="C162" s="50"/>
      <c r="D162" s="35"/>
      <c r="E162" s="34"/>
      <c r="F162" s="34"/>
      <c r="G162" s="34"/>
      <c r="H162" s="34"/>
      <c r="I162" s="63"/>
      <c r="J162" s="34"/>
      <c r="K162" s="34"/>
      <c r="L162" s="34"/>
      <c r="M162" s="34"/>
      <c r="N162" s="35">
        <v>42592</v>
      </c>
      <c r="O162" s="35">
        <v>42886</v>
      </c>
      <c r="P162" s="34">
        <v>9</v>
      </c>
      <c r="Q162" s="34">
        <v>21</v>
      </c>
      <c r="R162" s="34">
        <f t="shared" si="34"/>
        <v>9</v>
      </c>
      <c r="S162" s="34">
        <f t="shared" si="35"/>
        <v>21</v>
      </c>
      <c r="T162" s="34" t="str">
        <f t="shared" si="23"/>
        <v>9 tháng 21 ngày</v>
      </c>
      <c r="U162" s="45"/>
      <c r="V162" s="45"/>
      <c r="W162" s="37" t="s">
        <v>78</v>
      </c>
      <c r="X162" s="34"/>
      <c r="Y162" s="323"/>
      <c r="Z162" s="46"/>
      <c r="AA162" s="17"/>
      <c r="AB162" s="17"/>
      <c r="AC162" s="17"/>
      <c r="AD162" s="17"/>
    </row>
    <row r="163" spans="1:30" s="1" customFormat="1" ht="18.75" customHeight="1" x14ac:dyDescent="0.25">
      <c r="A163" s="34"/>
      <c r="B163" s="51"/>
      <c r="C163" s="50"/>
      <c r="D163" s="35"/>
      <c r="E163" s="34"/>
      <c r="F163" s="34"/>
      <c r="G163" s="34"/>
      <c r="H163" s="34"/>
      <c r="I163" s="63"/>
      <c r="J163" s="34"/>
      <c r="K163" s="34"/>
      <c r="L163" s="34"/>
      <c r="M163" s="34"/>
      <c r="N163" s="35"/>
      <c r="O163" s="35"/>
      <c r="P163" s="39">
        <f>SUM(P156:P162)</f>
        <v>51</v>
      </c>
      <c r="Q163" s="39">
        <f>SUM(Q156:Q162)</f>
        <v>70</v>
      </c>
      <c r="R163" s="39">
        <f>SUM(R156:R162)</f>
        <v>49</v>
      </c>
      <c r="S163" s="39">
        <f>SUM(S156:S162)</f>
        <v>129</v>
      </c>
      <c r="T163" s="39" t="str">
        <f t="shared" ref="T163:T201" si="36">R163+INT(S163/30)&amp;" tháng "&amp;MOD(S163,30)&amp;" ngày"</f>
        <v>53 tháng 9 ngày</v>
      </c>
      <c r="U163" s="45">
        <v>0</v>
      </c>
      <c r="V163" s="39" t="str">
        <f>T163</f>
        <v>53 tháng 9 ngày</v>
      </c>
      <c r="W163" s="37"/>
      <c r="X163" s="34"/>
      <c r="Y163" s="324"/>
      <c r="Z163" s="46"/>
      <c r="AA163" s="17"/>
      <c r="AB163" s="17"/>
      <c r="AC163" s="17"/>
      <c r="AD163" s="17"/>
    </row>
    <row r="164" spans="1:30" s="1" customFormat="1" ht="18.75" customHeight="1" x14ac:dyDescent="0.25">
      <c r="A164" s="34">
        <v>26</v>
      </c>
      <c r="B164" s="51" t="s">
        <v>153</v>
      </c>
      <c r="C164" s="50" t="s">
        <v>154</v>
      </c>
      <c r="D164" s="35">
        <v>32183</v>
      </c>
      <c r="E164" s="34" t="s">
        <v>83</v>
      </c>
      <c r="F164" s="35">
        <v>41092</v>
      </c>
      <c r="G164" s="34" t="s">
        <v>24</v>
      </c>
      <c r="H164" s="34" t="s">
        <v>24</v>
      </c>
      <c r="I164" s="63"/>
      <c r="J164" s="34"/>
      <c r="K164" s="34" t="s">
        <v>82</v>
      </c>
      <c r="L164" s="34" t="s">
        <v>51</v>
      </c>
      <c r="M164" s="34" t="s">
        <v>77</v>
      </c>
      <c r="N164" s="35">
        <v>41136</v>
      </c>
      <c r="O164" s="35">
        <v>41425</v>
      </c>
      <c r="P164" s="34">
        <v>9</v>
      </c>
      <c r="Q164" s="34">
        <v>17</v>
      </c>
      <c r="R164" s="34">
        <f>DATEDIF(N164,O164,"m")</f>
        <v>9</v>
      </c>
      <c r="S164" s="34">
        <f>DATEDIF(N164,O164,"md")</f>
        <v>16</v>
      </c>
      <c r="T164" s="34" t="str">
        <f t="shared" si="36"/>
        <v>9 tháng 16 ngày</v>
      </c>
      <c r="U164" s="34"/>
      <c r="V164" s="36"/>
      <c r="W164" s="37" t="s">
        <v>82</v>
      </c>
      <c r="X164" s="34" t="s">
        <v>198</v>
      </c>
      <c r="Y164" s="311" t="s">
        <v>33</v>
      </c>
      <c r="Z164" s="38"/>
      <c r="AA164" s="17"/>
      <c r="AB164" s="17"/>
      <c r="AC164" s="17"/>
      <c r="AD164" s="17"/>
    </row>
    <row r="165" spans="1:30" s="1" customFormat="1" ht="18.75" customHeight="1" x14ac:dyDescent="0.25">
      <c r="A165" s="34"/>
      <c r="B165" s="51"/>
      <c r="C165" s="50"/>
      <c r="D165" s="35"/>
      <c r="E165" s="34"/>
      <c r="F165" s="34"/>
      <c r="G165" s="34"/>
      <c r="H165" s="34"/>
      <c r="I165" s="63"/>
      <c r="J165" s="34"/>
      <c r="K165" s="34"/>
      <c r="L165" s="34"/>
      <c r="M165" s="34"/>
      <c r="N165" s="35">
        <v>41496</v>
      </c>
      <c r="O165" s="35">
        <v>41790</v>
      </c>
      <c r="P165" s="34">
        <v>9</v>
      </c>
      <c r="Q165" s="34">
        <v>22</v>
      </c>
      <c r="R165" s="34">
        <f>DATEDIF(N165,O165,"m")</f>
        <v>9</v>
      </c>
      <c r="S165" s="34">
        <f>DATEDIF(N165,O165,"md")</f>
        <v>21</v>
      </c>
      <c r="T165" s="34" t="str">
        <f t="shared" si="36"/>
        <v>9 tháng 21 ngày</v>
      </c>
      <c r="U165" s="45"/>
      <c r="V165" s="45"/>
      <c r="W165" s="37" t="s">
        <v>82</v>
      </c>
      <c r="X165" s="34"/>
      <c r="Y165" s="312"/>
      <c r="Z165" s="43"/>
      <c r="AA165" s="17"/>
      <c r="AB165" s="17"/>
      <c r="AC165" s="17"/>
      <c r="AD165" s="17"/>
    </row>
    <row r="166" spans="1:30" s="1" customFormat="1" ht="18.75" customHeight="1" x14ac:dyDescent="0.25">
      <c r="A166" s="34"/>
      <c r="B166" s="51"/>
      <c r="C166" s="50"/>
      <c r="D166" s="35"/>
      <c r="E166" s="34"/>
      <c r="F166" s="35"/>
      <c r="G166" s="34"/>
      <c r="H166" s="34"/>
      <c r="I166" s="63"/>
      <c r="J166" s="34"/>
      <c r="K166" s="34"/>
      <c r="L166" s="34"/>
      <c r="M166" s="34"/>
      <c r="N166" s="35">
        <v>41862</v>
      </c>
      <c r="O166" s="35">
        <v>42155</v>
      </c>
      <c r="P166" s="34">
        <v>9</v>
      </c>
      <c r="Q166" s="34">
        <v>21</v>
      </c>
      <c r="R166" s="34">
        <f>DATEDIF(N166,O166,"m")</f>
        <v>9</v>
      </c>
      <c r="S166" s="34">
        <f>DATEDIF(N166,O166,"md")</f>
        <v>20</v>
      </c>
      <c r="T166" s="34" t="str">
        <f t="shared" si="36"/>
        <v>9 tháng 20 ngày</v>
      </c>
      <c r="U166" s="34"/>
      <c r="V166" s="36"/>
      <c r="W166" s="37" t="s">
        <v>82</v>
      </c>
      <c r="X166" s="34"/>
      <c r="Y166" s="312"/>
      <c r="Z166" s="38"/>
      <c r="AA166" s="17"/>
      <c r="AB166" s="17"/>
      <c r="AC166" s="17"/>
      <c r="AD166" s="17"/>
    </row>
    <row r="167" spans="1:30" s="1" customFormat="1" ht="18.75" customHeight="1" x14ac:dyDescent="0.25">
      <c r="A167" s="34"/>
      <c r="B167" s="51"/>
      <c r="C167" s="50"/>
      <c r="D167" s="35"/>
      <c r="E167" s="34"/>
      <c r="F167" s="34"/>
      <c r="G167" s="34"/>
      <c r="H167" s="34"/>
      <c r="I167" s="63"/>
      <c r="J167" s="34"/>
      <c r="K167" s="34"/>
      <c r="L167" s="34"/>
      <c r="M167" s="34"/>
      <c r="N167" s="35">
        <v>42226</v>
      </c>
      <c r="O167" s="35">
        <v>42521</v>
      </c>
      <c r="P167" s="34">
        <v>9</v>
      </c>
      <c r="Q167" s="34">
        <v>22</v>
      </c>
      <c r="R167" s="34">
        <f>DATEDIF(N167,O167,"m")</f>
        <v>9</v>
      </c>
      <c r="S167" s="34">
        <f>DATEDIF(N167,O167,"md")</f>
        <v>21</v>
      </c>
      <c r="T167" s="34" t="str">
        <f t="shared" si="36"/>
        <v>9 tháng 21 ngày</v>
      </c>
      <c r="U167" s="34"/>
      <c r="V167" s="36"/>
      <c r="W167" s="37" t="s">
        <v>82</v>
      </c>
      <c r="X167" s="34"/>
      <c r="Y167" s="312"/>
      <c r="Z167" s="38"/>
      <c r="AA167" s="17"/>
      <c r="AB167" s="17"/>
      <c r="AC167" s="17"/>
      <c r="AD167" s="17"/>
    </row>
    <row r="168" spans="1:30" s="1" customFormat="1" ht="18.75" customHeight="1" x14ac:dyDescent="0.25">
      <c r="A168" s="34"/>
      <c r="B168" s="51"/>
      <c r="C168" s="50"/>
      <c r="D168" s="35"/>
      <c r="E168" s="34"/>
      <c r="F168" s="34"/>
      <c r="G168" s="34"/>
      <c r="H168" s="34"/>
      <c r="I168" s="63"/>
      <c r="J168" s="34"/>
      <c r="K168" s="34"/>
      <c r="L168" s="34"/>
      <c r="M168" s="34"/>
      <c r="N168" s="35">
        <v>42592</v>
      </c>
      <c r="O168" s="35">
        <v>42886</v>
      </c>
      <c r="P168" s="34">
        <v>9</v>
      </c>
      <c r="Q168" s="34">
        <v>22</v>
      </c>
      <c r="R168" s="34">
        <f>DATEDIF(N168,O168,"m")</f>
        <v>9</v>
      </c>
      <c r="S168" s="34">
        <f>DATEDIF(N168,O168,"md")</f>
        <v>21</v>
      </c>
      <c r="T168" s="34" t="str">
        <f t="shared" si="36"/>
        <v>9 tháng 21 ngày</v>
      </c>
      <c r="U168" s="34"/>
      <c r="V168" s="36"/>
      <c r="W168" s="37" t="s">
        <v>82</v>
      </c>
      <c r="X168" s="34"/>
      <c r="Y168" s="312"/>
      <c r="Z168" s="38"/>
      <c r="AA168" s="17"/>
      <c r="AB168" s="17"/>
      <c r="AC168" s="17"/>
      <c r="AD168" s="17"/>
    </row>
    <row r="169" spans="1:30" s="1" customFormat="1" ht="18.75" customHeight="1" x14ac:dyDescent="0.25">
      <c r="A169" s="34"/>
      <c r="B169" s="51"/>
      <c r="C169" s="50"/>
      <c r="D169" s="35"/>
      <c r="E169" s="34"/>
      <c r="F169" s="34"/>
      <c r="G169" s="34"/>
      <c r="H169" s="34"/>
      <c r="I169" s="63"/>
      <c r="J169" s="34"/>
      <c r="K169" s="34"/>
      <c r="L169" s="34"/>
      <c r="M169" s="34"/>
      <c r="N169" s="35"/>
      <c r="O169" s="35"/>
      <c r="P169" s="39">
        <f>SUM(P164:P168)</f>
        <v>45</v>
      </c>
      <c r="Q169" s="39">
        <f>SUM(Q164:Q168)</f>
        <v>104</v>
      </c>
      <c r="R169" s="39">
        <f>SUM(R164:R168)</f>
        <v>45</v>
      </c>
      <c r="S169" s="39">
        <f>SUM(S164:S168)</f>
        <v>99</v>
      </c>
      <c r="T169" s="39" t="str">
        <f t="shared" si="36"/>
        <v>48 tháng 9 ngày</v>
      </c>
      <c r="U169" s="45">
        <v>0</v>
      </c>
      <c r="V169" s="39" t="str">
        <f>T169</f>
        <v>48 tháng 9 ngày</v>
      </c>
      <c r="W169" s="37"/>
      <c r="X169" s="34"/>
      <c r="Y169" s="312"/>
      <c r="Z169" s="38"/>
      <c r="AA169" s="17"/>
      <c r="AB169" s="17"/>
      <c r="AC169" s="17"/>
      <c r="AD169" s="17"/>
    </row>
    <row r="170" spans="1:30" s="1" customFormat="1" ht="18.75" customHeight="1" x14ac:dyDescent="0.25">
      <c r="A170" s="34">
        <v>27</v>
      </c>
      <c r="B170" s="51" t="s">
        <v>155</v>
      </c>
      <c r="C170" s="50" t="s">
        <v>156</v>
      </c>
      <c r="D170" s="35">
        <v>33144</v>
      </c>
      <c r="E170" s="34" t="s">
        <v>75</v>
      </c>
      <c r="F170" s="35">
        <v>41082</v>
      </c>
      <c r="G170" s="34" t="s">
        <v>24</v>
      </c>
      <c r="H170" s="34" t="s">
        <v>24</v>
      </c>
      <c r="I170" s="63" t="s">
        <v>42</v>
      </c>
      <c r="J170" s="34"/>
      <c r="K170" s="34" t="s">
        <v>26</v>
      </c>
      <c r="L170" s="34" t="s">
        <v>51</v>
      </c>
      <c r="M170" s="34" t="s">
        <v>77</v>
      </c>
      <c r="N170" s="35">
        <v>41136</v>
      </c>
      <c r="O170" s="35">
        <v>41425</v>
      </c>
      <c r="P170" s="34">
        <v>9</v>
      </c>
      <c r="Q170" s="34">
        <v>17</v>
      </c>
      <c r="R170" s="34">
        <f>DATEDIF(N170,O170,"m")</f>
        <v>9</v>
      </c>
      <c r="S170" s="34">
        <f>DATEDIF(N170,O170,"md")</f>
        <v>16</v>
      </c>
      <c r="T170" s="34" t="str">
        <f t="shared" si="36"/>
        <v>9 tháng 16 ngày</v>
      </c>
      <c r="U170" s="42"/>
      <c r="V170" s="36"/>
      <c r="W170" s="37" t="s">
        <v>26</v>
      </c>
      <c r="X170" s="34" t="s">
        <v>198</v>
      </c>
      <c r="Y170" s="311" t="s">
        <v>33</v>
      </c>
      <c r="Z170" s="41"/>
      <c r="AA170" s="17"/>
      <c r="AB170" s="17"/>
      <c r="AC170" s="17"/>
      <c r="AD170" s="17"/>
    </row>
    <row r="171" spans="1:30" s="1" customFormat="1" ht="18.75" customHeight="1" x14ac:dyDescent="0.25">
      <c r="A171" s="34"/>
      <c r="B171" s="51"/>
      <c r="C171" s="50"/>
      <c r="D171" s="35"/>
      <c r="E171" s="34"/>
      <c r="F171" s="34"/>
      <c r="G171" s="34"/>
      <c r="H171" s="34"/>
      <c r="I171" s="63"/>
      <c r="J171" s="34"/>
      <c r="K171" s="34"/>
      <c r="L171" s="34"/>
      <c r="M171" s="34"/>
      <c r="N171" s="35">
        <v>41496</v>
      </c>
      <c r="O171" s="35">
        <v>41790</v>
      </c>
      <c r="P171" s="34">
        <v>9</v>
      </c>
      <c r="Q171" s="34">
        <v>22</v>
      </c>
      <c r="R171" s="34">
        <f>DATEDIF(N171,O171,"m")</f>
        <v>9</v>
      </c>
      <c r="S171" s="34">
        <f>DATEDIF(N171,O171,"md")</f>
        <v>21</v>
      </c>
      <c r="T171" s="34" t="str">
        <f t="shared" si="36"/>
        <v>9 tháng 21 ngày</v>
      </c>
      <c r="U171" s="34"/>
      <c r="V171" s="36"/>
      <c r="W171" s="37" t="s">
        <v>26</v>
      </c>
      <c r="X171" s="34"/>
      <c r="Y171" s="311"/>
      <c r="Z171" s="38"/>
      <c r="AA171" s="17"/>
      <c r="AB171" s="17"/>
      <c r="AC171" s="17"/>
      <c r="AD171" s="17"/>
    </row>
    <row r="172" spans="1:30" s="1" customFormat="1" ht="18.75" customHeight="1" x14ac:dyDescent="0.25">
      <c r="A172" s="34"/>
      <c r="B172" s="51"/>
      <c r="C172" s="50"/>
      <c r="D172" s="35"/>
      <c r="E172" s="34"/>
      <c r="F172" s="34"/>
      <c r="G172" s="34"/>
      <c r="H172" s="34"/>
      <c r="I172" s="63"/>
      <c r="J172" s="34"/>
      <c r="K172" s="34"/>
      <c r="L172" s="34"/>
      <c r="M172" s="34"/>
      <c r="N172" s="35">
        <v>41883</v>
      </c>
      <c r="O172" s="35">
        <v>42155</v>
      </c>
      <c r="P172" s="34">
        <v>9</v>
      </c>
      <c r="Q172" s="34">
        <v>0</v>
      </c>
      <c r="R172" s="34">
        <f>DATEDIF(N172,O172,"m")</f>
        <v>8</v>
      </c>
      <c r="S172" s="34">
        <f>DATEDIF(N172,O172,"md")</f>
        <v>30</v>
      </c>
      <c r="T172" s="34" t="str">
        <f t="shared" si="36"/>
        <v>9 tháng 0 ngày</v>
      </c>
      <c r="U172" s="34"/>
      <c r="V172" s="36"/>
      <c r="W172" s="37" t="s">
        <v>26</v>
      </c>
      <c r="X172" s="34"/>
      <c r="Y172" s="311"/>
      <c r="Z172" s="38"/>
      <c r="AA172" s="17"/>
      <c r="AB172" s="17"/>
      <c r="AC172" s="17"/>
      <c r="AD172" s="17"/>
    </row>
    <row r="173" spans="1:30" s="1" customFormat="1" ht="18.75" customHeight="1" x14ac:dyDescent="0.25">
      <c r="A173" s="34"/>
      <c r="B173" s="51"/>
      <c r="C173" s="50"/>
      <c r="D173" s="35"/>
      <c r="E173" s="34"/>
      <c r="F173" s="34"/>
      <c r="G173" s="34"/>
      <c r="H173" s="34"/>
      <c r="I173" s="63"/>
      <c r="J173" s="34"/>
      <c r="K173" s="34"/>
      <c r="L173" s="34"/>
      <c r="M173" s="34"/>
      <c r="N173" s="35">
        <v>42226</v>
      </c>
      <c r="O173" s="35">
        <v>42521</v>
      </c>
      <c r="P173" s="34">
        <v>9</v>
      </c>
      <c r="Q173" s="34">
        <v>22</v>
      </c>
      <c r="R173" s="34">
        <f>DATEDIF(N173,O173,"m")</f>
        <v>9</v>
      </c>
      <c r="S173" s="34">
        <f>DATEDIF(N173,O173,"md")</f>
        <v>21</v>
      </c>
      <c r="T173" s="34" t="str">
        <f t="shared" si="36"/>
        <v>9 tháng 21 ngày</v>
      </c>
      <c r="U173" s="34"/>
      <c r="V173" s="36"/>
      <c r="W173" s="37" t="s">
        <v>26</v>
      </c>
      <c r="X173" s="34"/>
      <c r="Y173" s="311"/>
      <c r="Z173" s="38"/>
      <c r="AA173" s="17"/>
      <c r="AB173" s="17"/>
      <c r="AC173" s="17"/>
      <c r="AD173" s="17"/>
    </row>
    <row r="174" spans="1:30" s="1" customFormat="1" ht="18.75" customHeight="1" x14ac:dyDescent="0.25">
      <c r="A174" s="34"/>
      <c r="B174" s="51"/>
      <c r="C174" s="50"/>
      <c r="D174" s="35"/>
      <c r="E174" s="34"/>
      <c r="F174" s="34"/>
      <c r="G174" s="34"/>
      <c r="H174" s="34"/>
      <c r="I174" s="63"/>
      <c r="J174" s="34"/>
      <c r="K174" s="34"/>
      <c r="L174" s="34"/>
      <c r="M174" s="34"/>
      <c r="N174" s="35">
        <v>42597</v>
      </c>
      <c r="O174" s="35">
        <v>42886</v>
      </c>
      <c r="P174" s="34">
        <v>9</v>
      </c>
      <c r="Q174" s="34">
        <v>17</v>
      </c>
      <c r="R174" s="34">
        <f>DATEDIF(N174,O174,"m")</f>
        <v>9</v>
      </c>
      <c r="S174" s="34">
        <f>DATEDIF(N174,O174,"md")</f>
        <v>16</v>
      </c>
      <c r="T174" s="34" t="str">
        <f t="shared" si="36"/>
        <v>9 tháng 16 ngày</v>
      </c>
      <c r="U174" s="34"/>
      <c r="V174" s="36"/>
      <c r="W174" s="37" t="s">
        <v>26</v>
      </c>
      <c r="X174" s="34"/>
      <c r="Y174" s="311"/>
      <c r="Z174" s="38"/>
      <c r="AA174" s="17"/>
      <c r="AB174" s="17"/>
      <c r="AC174" s="17"/>
      <c r="AD174" s="17"/>
    </row>
    <row r="175" spans="1:30" s="1" customFormat="1" ht="18.75" customHeight="1" x14ac:dyDescent="0.25">
      <c r="A175" s="34"/>
      <c r="B175" s="51"/>
      <c r="C175" s="50"/>
      <c r="D175" s="35"/>
      <c r="E175" s="34"/>
      <c r="F175" s="34"/>
      <c r="G175" s="34"/>
      <c r="H175" s="34"/>
      <c r="I175" s="63"/>
      <c r="J175" s="34"/>
      <c r="K175" s="34"/>
      <c r="L175" s="34"/>
      <c r="M175" s="34"/>
      <c r="N175" s="35"/>
      <c r="O175" s="35"/>
      <c r="P175" s="39">
        <f>SUM(P170:P174)</f>
        <v>45</v>
      </c>
      <c r="Q175" s="39">
        <f>SUM(Q170:Q174)</f>
        <v>78</v>
      </c>
      <c r="R175" s="39">
        <f>SUM(R170:R174)</f>
        <v>44</v>
      </c>
      <c r="S175" s="39">
        <f>SUM(S170:S174)</f>
        <v>104</v>
      </c>
      <c r="T175" s="39" t="str">
        <f t="shared" si="36"/>
        <v>47 tháng 14 ngày</v>
      </c>
      <c r="U175" s="40">
        <v>0</v>
      </c>
      <c r="V175" s="39" t="str">
        <f>T175</f>
        <v>47 tháng 14 ngày</v>
      </c>
      <c r="W175" s="37"/>
      <c r="X175" s="34"/>
      <c r="Y175" s="311"/>
      <c r="Z175" s="38"/>
      <c r="AA175" s="17"/>
      <c r="AB175" s="17"/>
      <c r="AC175" s="17"/>
      <c r="AD175" s="17"/>
    </row>
    <row r="176" spans="1:30" s="1" customFormat="1" ht="18.75" customHeight="1" x14ac:dyDescent="0.25">
      <c r="A176" s="34">
        <v>28</v>
      </c>
      <c r="B176" s="51" t="s">
        <v>157</v>
      </c>
      <c r="C176" s="50" t="s">
        <v>158</v>
      </c>
      <c r="D176" s="35">
        <v>32206</v>
      </c>
      <c r="E176" s="34" t="s">
        <v>75</v>
      </c>
      <c r="F176" s="35">
        <v>40904</v>
      </c>
      <c r="G176" s="34" t="s">
        <v>24</v>
      </c>
      <c r="H176" s="34" t="s">
        <v>24</v>
      </c>
      <c r="I176" s="63" t="s">
        <v>42</v>
      </c>
      <c r="J176" s="34"/>
      <c r="K176" s="34" t="s">
        <v>84</v>
      </c>
      <c r="L176" s="34" t="s">
        <v>51</v>
      </c>
      <c r="M176" s="34" t="s">
        <v>77</v>
      </c>
      <c r="N176" s="35">
        <v>40940</v>
      </c>
      <c r="O176" s="35">
        <v>41060</v>
      </c>
      <c r="P176" s="34">
        <v>4</v>
      </c>
      <c r="Q176" s="34">
        <v>0</v>
      </c>
      <c r="R176" s="34">
        <f t="shared" ref="R176:R181" si="37">DATEDIF(N176,O176,"m")</f>
        <v>3</v>
      </c>
      <c r="S176" s="34">
        <f t="shared" ref="S176:S181" si="38">DATEDIF(N176,O176,"md")</f>
        <v>30</v>
      </c>
      <c r="T176" s="34" t="str">
        <f t="shared" si="36"/>
        <v>4 tháng 0 ngày</v>
      </c>
      <c r="U176" s="34"/>
      <c r="V176" s="36"/>
      <c r="W176" s="37" t="s">
        <v>84</v>
      </c>
      <c r="X176" s="34" t="s">
        <v>198</v>
      </c>
      <c r="Y176" s="311" t="s">
        <v>33</v>
      </c>
      <c r="Z176" s="38"/>
      <c r="AA176" s="17"/>
      <c r="AB176" s="17"/>
      <c r="AC176" s="17"/>
      <c r="AD176" s="17"/>
    </row>
    <row r="177" spans="1:30" s="1" customFormat="1" ht="18.75" customHeight="1" x14ac:dyDescent="0.25">
      <c r="A177" s="34"/>
      <c r="B177" s="51"/>
      <c r="C177" s="50"/>
      <c r="D177" s="35"/>
      <c r="E177" s="34"/>
      <c r="F177" s="34"/>
      <c r="G177" s="34"/>
      <c r="H177" s="34"/>
      <c r="I177" s="63"/>
      <c r="J177" s="34"/>
      <c r="K177" s="34"/>
      <c r="L177" s="34"/>
      <c r="M177" s="34"/>
      <c r="N177" s="35">
        <v>41122</v>
      </c>
      <c r="O177" s="35">
        <v>41425</v>
      </c>
      <c r="P177" s="34">
        <v>10</v>
      </c>
      <c r="Q177" s="34">
        <v>0</v>
      </c>
      <c r="R177" s="34">
        <f t="shared" si="37"/>
        <v>9</v>
      </c>
      <c r="S177" s="34">
        <f t="shared" si="38"/>
        <v>30</v>
      </c>
      <c r="T177" s="34" t="str">
        <f t="shared" si="36"/>
        <v>10 tháng 0 ngày</v>
      </c>
      <c r="U177" s="34"/>
      <c r="V177" s="36"/>
      <c r="W177" s="37" t="s">
        <v>84</v>
      </c>
      <c r="X177" s="34"/>
      <c r="Y177" s="312"/>
      <c r="Z177" s="44"/>
      <c r="AA177" s="17"/>
      <c r="AB177" s="17"/>
      <c r="AC177" s="17"/>
      <c r="AD177" s="17"/>
    </row>
    <row r="178" spans="1:30" s="1" customFormat="1" ht="18.75" customHeight="1" x14ac:dyDescent="0.25">
      <c r="A178" s="34"/>
      <c r="B178" s="51"/>
      <c r="C178" s="50"/>
      <c r="D178" s="35"/>
      <c r="E178" s="34"/>
      <c r="F178" s="34"/>
      <c r="G178" s="34"/>
      <c r="H178" s="34"/>
      <c r="I178" s="63"/>
      <c r="J178" s="34"/>
      <c r="K178" s="34"/>
      <c r="L178" s="34"/>
      <c r="M178" s="34"/>
      <c r="N178" s="35">
        <v>41496</v>
      </c>
      <c r="O178" s="35">
        <v>41790</v>
      </c>
      <c r="P178" s="34">
        <v>9</v>
      </c>
      <c r="Q178" s="34">
        <v>20</v>
      </c>
      <c r="R178" s="34">
        <f t="shared" si="37"/>
        <v>9</v>
      </c>
      <c r="S178" s="34">
        <f t="shared" si="38"/>
        <v>21</v>
      </c>
      <c r="T178" s="34" t="str">
        <f t="shared" si="36"/>
        <v>9 tháng 21 ngày</v>
      </c>
      <c r="U178" s="34"/>
      <c r="V178" s="36"/>
      <c r="W178" s="37" t="s">
        <v>84</v>
      </c>
      <c r="X178" s="34"/>
      <c r="Y178" s="312"/>
      <c r="Z178" s="46"/>
      <c r="AA178" s="17"/>
      <c r="AB178" s="17"/>
      <c r="AC178" s="17"/>
      <c r="AD178" s="17"/>
    </row>
    <row r="179" spans="1:30" s="1" customFormat="1" ht="18.75" customHeight="1" x14ac:dyDescent="0.25">
      <c r="A179" s="34"/>
      <c r="B179" s="51"/>
      <c r="C179" s="50"/>
      <c r="D179" s="35"/>
      <c r="E179" s="34"/>
      <c r="F179" s="34"/>
      <c r="G179" s="34"/>
      <c r="H179" s="34"/>
      <c r="I179" s="63"/>
      <c r="J179" s="34"/>
      <c r="K179" s="34"/>
      <c r="L179" s="34"/>
      <c r="M179" s="34"/>
      <c r="N179" s="35">
        <v>41861</v>
      </c>
      <c r="O179" s="35">
        <v>42155</v>
      </c>
      <c r="P179" s="34">
        <v>9</v>
      </c>
      <c r="Q179" s="34">
        <v>20</v>
      </c>
      <c r="R179" s="34">
        <f t="shared" si="37"/>
        <v>9</v>
      </c>
      <c r="S179" s="34">
        <f t="shared" si="38"/>
        <v>21</v>
      </c>
      <c r="T179" s="34" t="str">
        <f t="shared" si="36"/>
        <v>9 tháng 21 ngày</v>
      </c>
      <c r="U179" s="34"/>
      <c r="V179" s="36"/>
      <c r="W179" s="37" t="s">
        <v>84</v>
      </c>
      <c r="X179" s="34"/>
      <c r="Y179" s="312"/>
      <c r="Z179" s="46"/>
      <c r="AA179" s="17"/>
      <c r="AB179" s="17"/>
      <c r="AC179" s="17"/>
      <c r="AD179" s="17"/>
    </row>
    <row r="180" spans="1:30" s="1" customFormat="1" ht="18.75" customHeight="1" x14ac:dyDescent="0.25">
      <c r="A180" s="34"/>
      <c r="B180" s="51"/>
      <c r="C180" s="50"/>
      <c r="D180" s="35"/>
      <c r="E180" s="34"/>
      <c r="F180" s="34"/>
      <c r="G180" s="34"/>
      <c r="H180" s="34"/>
      <c r="I180" s="63"/>
      <c r="J180" s="34"/>
      <c r="K180" s="34"/>
      <c r="L180" s="34"/>
      <c r="M180" s="34"/>
      <c r="N180" s="35">
        <v>42248</v>
      </c>
      <c r="O180" s="35">
        <v>42521</v>
      </c>
      <c r="P180" s="34">
        <v>8</v>
      </c>
      <c r="Q180" s="34">
        <v>0</v>
      </c>
      <c r="R180" s="34">
        <f t="shared" si="37"/>
        <v>8</v>
      </c>
      <c r="S180" s="34">
        <f t="shared" si="38"/>
        <v>30</v>
      </c>
      <c r="T180" s="34" t="str">
        <f t="shared" si="36"/>
        <v>9 tháng 0 ngày</v>
      </c>
      <c r="U180" s="34"/>
      <c r="V180" s="36"/>
      <c r="W180" s="37" t="s">
        <v>84</v>
      </c>
      <c r="X180" s="34"/>
      <c r="Y180" s="312"/>
      <c r="Z180" s="46"/>
      <c r="AA180" s="17"/>
      <c r="AB180" s="17"/>
      <c r="AC180" s="17"/>
      <c r="AD180" s="17"/>
    </row>
    <row r="181" spans="1:30" s="1" customFormat="1" ht="18.75" customHeight="1" x14ac:dyDescent="0.25">
      <c r="A181" s="34"/>
      <c r="B181" s="51"/>
      <c r="C181" s="50"/>
      <c r="D181" s="35"/>
      <c r="E181" s="34"/>
      <c r="F181" s="34"/>
      <c r="G181" s="34"/>
      <c r="H181" s="34"/>
      <c r="I181" s="63"/>
      <c r="J181" s="34"/>
      <c r="K181" s="34"/>
      <c r="L181" s="34"/>
      <c r="M181" s="34"/>
      <c r="N181" s="35">
        <v>42592</v>
      </c>
      <c r="O181" s="35">
        <v>42886</v>
      </c>
      <c r="P181" s="34">
        <v>9</v>
      </c>
      <c r="Q181" s="34">
        <v>20</v>
      </c>
      <c r="R181" s="34">
        <f t="shared" si="37"/>
        <v>9</v>
      </c>
      <c r="S181" s="34">
        <f t="shared" si="38"/>
        <v>21</v>
      </c>
      <c r="T181" s="34" t="str">
        <f t="shared" si="36"/>
        <v>9 tháng 21 ngày</v>
      </c>
      <c r="U181" s="34"/>
      <c r="V181" s="36"/>
      <c r="W181" s="37" t="s">
        <v>84</v>
      </c>
      <c r="X181" s="34"/>
      <c r="Y181" s="312"/>
      <c r="Z181" s="46"/>
      <c r="AA181" s="17"/>
      <c r="AB181" s="17"/>
      <c r="AC181" s="17"/>
      <c r="AD181" s="17"/>
    </row>
    <row r="182" spans="1:30" s="1" customFormat="1" ht="18.75" customHeight="1" x14ac:dyDescent="0.25">
      <c r="A182" s="34"/>
      <c r="B182" s="51"/>
      <c r="C182" s="50"/>
      <c r="D182" s="35"/>
      <c r="E182" s="34"/>
      <c r="F182" s="34"/>
      <c r="G182" s="34"/>
      <c r="H182" s="34"/>
      <c r="I182" s="63"/>
      <c r="J182" s="34"/>
      <c r="K182" s="34"/>
      <c r="L182" s="34"/>
      <c r="M182" s="34"/>
      <c r="N182" s="35"/>
      <c r="O182" s="35"/>
      <c r="P182" s="39">
        <f>SUM(P176:P181)</f>
        <v>49</v>
      </c>
      <c r="Q182" s="39">
        <f>SUM(Q176:Q181)</f>
        <v>60</v>
      </c>
      <c r="R182" s="39">
        <f>SUM(R176:R181)</f>
        <v>47</v>
      </c>
      <c r="S182" s="39">
        <f>SUM(S176:S181)</f>
        <v>153</v>
      </c>
      <c r="T182" s="39" t="str">
        <f t="shared" si="36"/>
        <v>52 tháng 3 ngày</v>
      </c>
      <c r="U182" s="40"/>
      <c r="V182" s="39" t="str">
        <f>T182</f>
        <v>52 tháng 3 ngày</v>
      </c>
      <c r="W182" s="37"/>
      <c r="X182" s="34"/>
      <c r="Y182" s="312"/>
      <c r="Z182" s="46"/>
      <c r="AA182" s="17"/>
      <c r="AB182" s="17"/>
      <c r="AC182" s="17"/>
      <c r="AD182" s="17"/>
    </row>
    <row r="183" spans="1:30" s="1" customFormat="1" ht="18.75" customHeight="1" x14ac:dyDescent="0.25">
      <c r="A183" s="34">
        <v>29</v>
      </c>
      <c r="B183" s="51" t="s">
        <v>159</v>
      </c>
      <c r="C183" s="50" t="s">
        <v>160</v>
      </c>
      <c r="D183" s="35">
        <v>32441</v>
      </c>
      <c r="E183" s="34" t="s">
        <v>75</v>
      </c>
      <c r="F183" s="35">
        <v>40831</v>
      </c>
      <c r="G183" s="34" t="s">
        <v>24</v>
      </c>
      <c r="H183" s="34" t="s">
        <v>24</v>
      </c>
      <c r="I183" s="63" t="s">
        <v>42</v>
      </c>
      <c r="J183" s="34"/>
      <c r="K183" s="34" t="s">
        <v>55</v>
      </c>
      <c r="L183" s="34" t="s">
        <v>51</v>
      </c>
      <c r="M183" s="34" t="s">
        <v>77</v>
      </c>
      <c r="N183" s="35">
        <v>40831</v>
      </c>
      <c r="O183" s="35">
        <v>40846</v>
      </c>
      <c r="P183" s="34">
        <v>0</v>
      </c>
      <c r="Q183" s="34">
        <v>16</v>
      </c>
      <c r="R183" s="34">
        <f t="shared" ref="R183:R200" si="39">DATEDIF(N183,O183,"m")</f>
        <v>0</v>
      </c>
      <c r="S183" s="34">
        <f t="shared" ref="S183:S200" si="40">DATEDIF(N183,O183,"md")</f>
        <v>15</v>
      </c>
      <c r="T183" s="34" t="str">
        <f t="shared" si="36"/>
        <v>0 tháng 15 ngày</v>
      </c>
      <c r="U183" s="34"/>
      <c r="V183" s="36"/>
      <c r="W183" s="37" t="s">
        <v>31</v>
      </c>
      <c r="X183" s="34" t="s">
        <v>198</v>
      </c>
      <c r="Y183" s="311" t="s">
        <v>33</v>
      </c>
      <c r="Z183" s="38"/>
      <c r="AA183" s="17"/>
      <c r="AB183" s="17"/>
      <c r="AC183" s="17"/>
      <c r="AD183" s="17"/>
    </row>
    <row r="184" spans="1:30" s="1" customFormat="1" ht="18.75" customHeight="1" x14ac:dyDescent="0.25">
      <c r="A184" s="34"/>
      <c r="B184" s="51"/>
      <c r="C184" s="50"/>
      <c r="D184" s="35"/>
      <c r="E184" s="34"/>
      <c r="F184" s="34"/>
      <c r="G184" s="34"/>
      <c r="H184" s="34"/>
      <c r="I184" s="63"/>
      <c r="J184" s="34"/>
      <c r="K184" s="34"/>
      <c r="L184" s="34"/>
      <c r="M184" s="34"/>
      <c r="N184" s="35">
        <v>40848</v>
      </c>
      <c r="O184" s="35">
        <v>40938</v>
      </c>
      <c r="P184" s="34">
        <v>3</v>
      </c>
      <c r="Q184" s="34">
        <v>0</v>
      </c>
      <c r="R184" s="34">
        <f t="shared" si="39"/>
        <v>2</v>
      </c>
      <c r="S184" s="34">
        <f t="shared" si="40"/>
        <v>29</v>
      </c>
      <c r="T184" s="34" t="str">
        <f t="shared" si="36"/>
        <v>2 tháng 29 ngày</v>
      </c>
      <c r="U184" s="34"/>
      <c r="V184" s="36"/>
      <c r="W184" s="37" t="s">
        <v>31</v>
      </c>
      <c r="X184" s="34"/>
      <c r="Y184" s="312"/>
      <c r="Z184" s="38"/>
      <c r="AA184" s="17"/>
      <c r="AB184" s="17"/>
      <c r="AC184" s="17"/>
      <c r="AD184" s="17"/>
    </row>
    <row r="185" spans="1:30" s="1" customFormat="1" ht="18.75" customHeight="1" x14ac:dyDescent="0.25">
      <c r="A185" s="34"/>
      <c r="B185" s="51"/>
      <c r="C185" s="50"/>
      <c r="D185" s="35"/>
      <c r="E185" s="34"/>
      <c r="F185" s="34"/>
      <c r="G185" s="34"/>
      <c r="H185" s="34"/>
      <c r="I185" s="63"/>
      <c r="J185" s="34"/>
      <c r="K185" s="34"/>
      <c r="L185" s="34"/>
      <c r="M185" s="34"/>
      <c r="N185" s="35">
        <v>40940</v>
      </c>
      <c r="O185" s="35">
        <v>41029</v>
      </c>
      <c r="P185" s="34">
        <v>3</v>
      </c>
      <c r="Q185" s="34">
        <v>0</v>
      </c>
      <c r="R185" s="34">
        <f t="shared" si="39"/>
        <v>2</v>
      </c>
      <c r="S185" s="34">
        <f t="shared" si="40"/>
        <v>29</v>
      </c>
      <c r="T185" s="34" t="str">
        <f t="shared" si="36"/>
        <v>2 tháng 29 ngày</v>
      </c>
      <c r="U185" s="34"/>
      <c r="V185" s="36"/>
      <c r="W185" s="37" t="s">
        <v>31</v>
      </c>
      <c r="X185" s="34"/>
      <c r="Y185" s="312"/>
      <c r="Z185" s="38"/>
      <c r="AA185" s="17"/>
      <c r="AB185" s="17"/>
      <c r="AC185" s="17"/>
      <c r="AD185" s="17"/>
    </row>
    <row r="186" spans="1:30" s="1" customFormat="1" ht="18.75" customHeight="1" x14ac:dyDescent="0.25">
      <c r="A186" s="34"/>
      <c r="B186" s="51"/>
      <c r="C186" s="50"/>
      <c r="D186" s="35"/>
      <c r="E186" s="34"/>
      <c r="F186" s="34"/>
      <c r="G186" s="34"/>
      <c r="H186" s="34"/>
      <c r="I186" s="63"/>
      <c r="J186" s="34"/>
      <c r="K186" s="34"/>
      <c r="L186" s="34"/>
      <c r="M186" s="34"/>
      <c r="N186" s="35">
        <v>41030</v>
      </c>
      <c r="O186" s="35">
        <v>41060</v>
      </c>
      <c r="P186" s="34">
        <v>1</v>
      </c>
      <c r="Q186" s="34">
        <v>0</v>
      </c>
      <c r="R186" s="34">
        <f t="shared" si="39"/>
        <v>0</v>
      </c>
      <c r="S186" s="34">
        <f t="shared" si="40"/>
        <v>30</v>
      </c>
      <c r="T186" s="34" t="str">
        <f t="shared" si="36"/>
        <v>1 tháng 0 ngày</v>
      </c>
      <c r="U186" s="34"/>
      <c r="V186" s="36"/>
      <c r="W186" s="37" t="s">
        <v>31</v>
      </c>
      <c r="X186" s="34"/>
      <c r="Y186" s="312"/>
      <c r="Z186" s="38"/>
      <c r="AA186" s="17"/>
      <c r="AB186" s="17"/>
      <c r="AC186" s="17"/>
      <c r="AD186" s="17"/>
    </row>
    <row r="187" spans="1:30" s="1" customFormat="1" ht="18.75" customHeight="1" x14ac:dyDescent="0.25">
      <c r="A187" s="34"/>
      <c r="B187" s="51"/>
      <c r="C187" s="50"/>
      <c r="D187" s="35"/>
      <c r="E187" s="34"/>
      <c r="F187" s="34"/>
      <c r="G187" s="34"/>
      <c r="H187" s="34"/>
      <c r="I187" s="63"/>
      <c r="J187" s="34"/>
      <c r="K187" s="34"/>
      <c r="L187" s="34"/>
      <c r="M187" s="34"/>
      <c r="N187" s="35">
        <v>41153</v>
      </c>
      <c r="O187" s="35">
        <v>41243</v>
      </c>
      <c r="P187" s="34">
        <v>3</v>
      </c>
      <c r="Q187" s="34">
        <v>0</v>
      </c>
      <c r="R187" s="34">
        <f t="shared" si="39"/>
        <v>2</v>
      </c>
      <c r="S187" s="34">
        <f t="shared" si="40"/>
        <v>29</v>
      </c>
      <c r="T187" s="34" t="str">
        <f t="shared" si="36"/>
        <v>2 tháng 29 ngày</v>
      </c>
      <c r="U187" s="34"/>
      <c r="V187" s="36"/>
      <c r="W187" s="37" t="s">
        <v>31</v>
      </c>
      <c r="X187" s="34"/>
      <c r="Y187" s="312"/>
      <c r="Z187" s="38"/>
      <c r="AA187" s="17"/>
      <c r="AB187" s="17"/>
      <c r="AC187" s="17"/>
      <c r="AD187" s="17"/>
    </row>
    <row r="188" spans="1:30" s="1" customFormat="1" ht="18.75" customHeight="1" x14ac:dyDescent="0.25">
      <c r="A188" s="34"/>
      <c r="B188" s="51"/>
      <c r="C188" s="50"/>
      <c r="D188" s="35"/>
      <c r="E188" s="34"/>
      <c r="F188" s="34"/>
      <c r="G188" s="34"/>
      <c r="H188" s="34"/>
      <c r="I188" s="63"/>
      <c r="J188" s="34"/>
      <c r="K188" s="34"/>
      <c r="L188" s="34"/>
      <c r="M188" s="34"/>
      <c r="N188" s="35">
        <v>41244</v>
      </c>
      <c r="O188" s="35">
        <v>41333</v>
      </c>
      <c r="P188" s="34">
        <v>3</v>
      </c>
      <c r="Q188" s="34">
        <v>0</v>
      </c>
      <c r="R188" s="34">
        <f t="shared" si="39"/>
        <v>2</v>
      </c>
      <c r="S188" s="34">
        <f t="shared" si="40"/>
        <v>27</v>
      </c>
      <c r="T188" s="34" t="str">
        <f t="shared" si="36"/>
        <v>2 tháng 27 ngày</v>
      </c>
      <c r="U188" s="34"/>
      <c r="V188" s="36"/>
      <c r="W188" s="37" t="s">
        <v>31</v>
      </c>
      <c r="X188" s="34"/>
      <c r="Y188" s="312"/>
      <c r="Z188" s="38"/>
      <c r="AA188" s="17"/>
      <c r="AB188" s="17"/>
      <c r="AC188" s="17"/>
      <c r="AD188" s="17"/>
    </row>
    <row r="189" spans="1:30" s="1" customFormat="1" ht="18.75" customHeight="1" x14ac:dyDescent="0.25">
      <c r="A189" s="34"/>
      <c r="B189" s="51"/>
      <c r="C189" s="50"/>
      <c r="D189" s="35"/>
      <c r="E189" s="34"/>
      <c r="F189" s="34"/>
      <c r="G189" s="34"/>
      <c r="H189" s="34"/>
      <c r="I189" s="63"/>
      <c r="J189" s="34"/>
      <c r="K189" s="34"/>
      <c r="L189" s="34"/>
      <c r="M189" s="34"/>
      <c r="N189" s="35">
        <v>41334</v>
      </c>
      <c r="O189" s="35">
        <v>41425</v>
      </c>
      <c r="P189" s="34">
        <v>3</v>
      </c>
      <c r="Q189" s="34">
        <v>0</v>
      </c>
      <c r="R189" s="34">
        <f t="shared" si="39"/>
        <v>2</v>
      </c>
      <c r="S189" s="34">
        <f t="shared" si="40"/>
        <v>30</v>
      </c>
      <c r="T189" s="34" t="str">
        <f t="shared" si="36"/>
        <v>3 tháng 0 ngày</v>
      </c>
      <c r="U189" s="34"/>
      <c r="V189" s="36"/>
      <c r="W189" s="37" t="s">
        <v>31</v>
      </c>
      <c r="X189" s="34"/>
      <c r="Y189" s="312"/>
      <c r="Z189" s="38"/>
      <c r="AA189" s="17"/>
      <c r="AB189" s="17"/>
      <c r="AC189" s="17"/>
      <c r="AD189" s="17"/>
    </row>
    <row r="190" spans="1:30" s="1" customFormat="1" ht="18.75" customHeight="1" x14ac:dyDescent="0.25">
      <c r="A190" s="34"/>
      <c r="B190" s="51"/>
      <c r="C190" s="50"/>
      <c r="D190" s="35"/>
      <c r="E190" s="34"/>
      <c r="F190" s="34"/>
      <c r="G190" s="34"/>
      <c r="H190" s="34"/>
      <c r="I190" s="63"/>
      <c r="J190" s="34"/>
      <c r="K190" s="34"/>
      <c r="L190" s="34"/>
      <c r="M190" s="34"/>
      <c r="N190" s="35">
        <v>41496</v>
      </c>
      <c r="O190" s="35">
        <v>41586</v>
      </c>
      <c r="P190" s="34">
        <v>2</v>
      </c>
      <c r="Q190" s="34">
        <v>29</v>
      </c>
      <c r="R190" s="34">
        <f t="shared" si="39"/>
        <v>2</v>
      </c>
      <c r="S190" s="34">
        <f t="shared" si="40"/>
        <v>29</v>
      </c>
      <c r="T190" s="34" t="str">
        <f t="shared" si="36"/>
        <v>2 tháng 29 ngày</v>
      </c>
      <c r="U190" s="34"/>
      <c r="V190" s="36"/>
      <c r="W190" s="37" t="s">
        <v>31</v>
      </c>
      <c r="X190" s="34"/>
      <c r="Y190" s="312"/>
      <c r="Z190" s="38"/>
      <c r="AA190" s="17"/>
      <c r="AB190" s="17"/>
      <c r="AC190" s="17"/>
      <c r="AD190" s="17"/>
    </row>
    <row r="191" spans="1:30" s="1" customFormat="1" ht="18.75" customHeight="1" x14ac:dyDescent="0.25">
      <c r="A191" s="34"/>
      <c r="B191" s="51"/>
      <c r="C191" s="50"/>
      <c r="D191" s="35"/>
      <c r="E191" s="34"/>
      <c r="F191" s="34"/>
      <c r="G191" s="34"/>
      <c r="H191" s="34"/>
      <c r="I191" s="63"/>
      <c r="J191" s="34"/>
      <c r="K191" s="34"/>
      <c r="L191" s="34"/>
      <c r="M191" s="34"/>
      <c r="N191" s="35">
        <v>41587</v>
      </c>
      <c r="O191" s="35">
        <v>41677</v>
      </c>
      <c r="P191" s="34">
        <v>2</v>
      </c>
      <c r="Q191" s="34">
        <v>28</v>
      </c>
      <c r="R191" s="34">
        <f t="shared" si="39"/>
        <v>2</v>
      </c>
      <c r="S191" s="34">
        <f t="shared" si="40"/>
        <v>29</v>
      </c>
      <c r="T191" s="34" t="str">
        <f t="shared" si="36"/>
        <v>2 tháng 29 ngày</v>
      </c>
      <c r="U191" s="34"/>
      <c r="V191" s="36"/>
      <c r="W191" s="37" t="s">
        <v>31</v>
      </c>
      <c r="X191" s="34"/>
      <c r="Y191" s="312"/>
      <c r="Z191" s="38"/>
      <c r="AA191" s="17"/>
      <c r="AB191" s="17"/>
      <c r="AC191" s="17"/>
      <c r="AD191" s="17"/>
    </row>
    <row r="192" spans="1:30" s="1" customFormat="1" ht="18.75" customHeight="1" x14ac:dyDescent="0.25">
      <c r="A192" s="34"/>
      <c r="B192" s="51"/>
      <c r="C192" s="50"/>
      <c r="D192" s="35"/>
      <c r="E192" s="34"/>
      <c r="F192" s="34"/>
      <c r="G192" s="34"/>
      <c r="H192" s="34"/>
      <c r="I192" s="63"/>
      <c r="J192" s="34"/>
      <c r="K192" s="34"/>
      <c r="L192" s="34"/>
      <c r="M192" s="34"/>
      <c r="N192" s="35">
        <v>41680</v>
      </c>
      <c r="O192" s="35">
        <v>41768</v>
      </c>
      <c r="P192" s="34">
        <v>3</v>
      </c>
      <c r="Q192" s="34">
        <v>0</v>
      </c>
      <c r="R192" s="34">
        <f t="shared" si="39"/>
        <v>2</v>
      </c>
      <c r="S192" s="34">
        <f t="shared" si="40"/>
        <v>29</v>
      </c>
      <c r="T192" s="34" t="str">
        <f t="shared" si="36"/>
        <v>2 tháng 29 ngày</v>
      </c>
      <c r="U192" s="34"/>
      <c r="V192" s="36"/>
      <c r="W192" s="37" t="s">
        <v>31</v>
      </c>
      <c r="X192" s="34"/>
      <c r="Y192" s="312"/>
      <c r="Z192" s="38"/>
      <c r="AA192" s="17"/>
      <c r="AB192" s="17"/>
      <c r="AC192" s="17"/>
      <c r="AD192" s="17"/>
    </row>
    <row r="193" spans="1:30" s="1" customFormat="1" ht="18.75" customHeight="1" x14ac:dyDescent="0.25">
      <c r="A193" s="34"/>
      <c r="B193" s="51"/>
      <c r="C193" s="50"/>
      <c r="D193" s="35"/>
      <c r="E193" s="34"/>
      <c r="F193" s="34"/>
      <c r="G193" s="34"/>
      <c r="H193" s="34"/>
      <c r="I193" s="63"/>
      <c r="J193" s="34"/>
      <c r="K193" s="34"/>
      <c r="L193" s="34"/>
      <c r="M193" s="34"/>
      <c r="N193" s="35">
        <v>41769</v>
      </c>
      <c r="O193" s="35">
        <v>41790</v>
      </c>
      <c r="P193" s="34">
        <v>0</v>
      </c>
      <c r="Q193" s="34">
        <v>22</v>
      </c>
      <c r="R193" s="34">
        <f t="shared" si="39"/>
        <v>0</v>
      </c>
      <c r="S193" s="34">
        <f t="shared" si="40"/>
        <v>21</v>
      </c>
      <c r="T193" s="34" t="str">
        <f t="shared" si="36"/>
        <v>0 tháng 21 ngày</v>
      </c>
      <c r="U193" s="34"/>
      <c r="V193" s="36"/>
      <c r="W193" s="37" t="s">
        <v>31</v>
      </c>
      <c r="X193" s="34"/>
      <c r="Y193" s="312"/>
      <c r="Z193" s="38"/>
      <c r="AA193" s="17"/>
      <c r="AB193" s="17"/>
      <c r="AC193" s="17"/>
      <c r="AD193" s="17"/>
    </row>
    <row r="194" spans="1:30" s="1" customFormat="1" ht="18.75" customHeight="1" x14ac:dyDescent="0.25">
      <c r="A194" s="34"/>
      <c r="B194" s="51"/>
      <c r="C194" s="50"/>
      <c r="D194" s="35"/>
      <c r="E194" s="34"/>
      <c r="F194" s="34"/>
      <c r="G194" s="34"/>
      <c r="H194" s="34"/>
      <c r="I194" s="63"/>
      <c r="J194" s="34"/>
      <c r="K194" s="34"/>
      <c r="L194" s="34"/>
      <c r="M194" s="34"/>
      <c r="N194" s="35">
        <v>41862</v>
      </c>
      <c r="O194" s="35">
        <v>41912</v>
      </c>
      <c r="P194" s="34">
        <v>1</v>
      </c>
      <c r="Q194" s="34">
        <v>20</v>
      </c>
      <c r="R194" s="34">
        <f t="shared" si="39"/>
        <v>1</v>
      </c>
      <c r="S194" s="34">
        <f t="shared" si="40"/>
        <v>19</v>
      </c>
      <c r="T194" s="34" t="str">
        <f t="shared" si="36"/>
        <v>1 tháng 19 ngày</v>
      </c>
      <c r="U194" s="34"/>
      <c r="V194" s="36"/>
      <c r="W194" s="37" t="s">
        <v>31</v>
      </c>
      <c r="X194" s="34"/>
      <c r="Y194" s="312"/>
      <c r="Z194" s="38"/>
      <c r="AA194" s="17"/>
      <c r="AB194" s="17"/>
      <c r="AC194" s="17"/>
      <c r="AD194" s="17"/>
    </row>
    <row r="195" spans="1:30" s="1" customFormat="1" ht="18.75" customHeight="1" x14ac:dyDescent="0.25">
      <c r="A195" s="34"/>
      <c r="B195" s="51"/>
      <c r="C195" s="50"/>
      <c r="D195" s="35"/>
      <c r="E195" s="34"/>
      <c r="F195" s="34"/>
      <c r="G195" s="34"/>
      <c r="H195" s="34"/>
      <c r="I195" s="63"/>
      <c r="J195" s="34"/>
      <c r="K195" s="34"/>
      <c r="L195" s="34"/>
      <c r="M195" s="34"/>
      <c r="N195" s="35">
        <v>41913</v>
      </c>
      <c r="O195" s="35">
        <v>41943</v>
      </c>
      <c r="P195" s="34">
        <v>1</v>
      </c>
      <c r="Q195" s="34">
        <v>0</v>
      </c>
      <c r="R195" s="34">
        <f t="shared" si="39"/>
        <v>0</v>
      </c>
      <c r="S195" s="34">
        <f t="shared" si="40"/>
        <v>30</v>
      </c>
      <c r="T195" s="34" t="str">
        <f t="shared" si="36"/>
        <v>1 tháng 0 ngày</v>
      </c>
      <c r="U195" s="34"/>
      <c r="V195" s="36"/>
      <c r="W195" s="37" t="s">
        <v>31</v>
      </c>
      <c r="X195" s="34"/>
      <c r="Y195" s="312"/>
      <c r="Z195" s="38"/>
      <c r="AA195" s="17"/>
      <c r="AB195" s="17"/>
      <c r="AC195" s="17"/>
      <c r="AD195" s="17"/>
    </row>
    <row r="196" spans="1:30" s="1" customFormat="1" ht="18.75" customHeight="1" x14ac:dyDescent="0.25">
      <c r="A196" s="34"/>
      <c r="B196" s="51"/>
      <c r="C196" s="50"/>
      <c r="D196" s="35"/>
      <c r="E196" s="34"/>
      <c r="F196" s="34"/>
      <c r="G196" s="34"/>
      <c r="H196" s="34"/>
      <c r="I196" s="63"/>
      <c r="J196" s="34"/>
      <c r="K196" s="34"/>
      <c r="L196" s="34"/>
      <c r="M196" s="34"/>
      <c r="N196" s="35">
        <v>41974</v>
      </c>
      <c r="O196" s="35">
        <v>42155</v>
      </c>
      <c r="P196" s="34">
        <v>6</v>
      </c>
      <c r="Q196" s="34">
        <v>0</v>
      </c>
      <c r="R196" s="34">
        <f t="shared" si="39"/>
        <v>5</v>
      </c>
      <c r="S196" s="34">
        <f t="shared" si="40"/>
        <v>30</v>
      </c>
      <c r="T196" s="34" t="str">
        <f t="shared" si="36"/>
        <v>6 tháng 0 ngày</v>
      </c>
      <c r="U196" s="34"/>
      <c r="V196" s="36"/>
      <c r="W196" s="37" t="s">
        <v>55</v>
      </c>
      <c r="X196" s="34"/>
      <c r="Y196" s="312"/>
      <c r="Z196" s="38"/>
      <c r="AA196" s="17"/>
      <c r="AB196" s="17"/>
      <c r="AC196" s="17"/>
      <c r="AD196" s="17"/>
    </row>
    <row r="197" spans="1:30" s="1" customFormat="1" ht="18.75" customHeight="1" x14ac:dyDescent="0.25">
      <c r="A197" s="34"/>
      <c r="B197" s="51"/>
      <c r="C197" s="50"/>
      <c r="D197" s="35"/>
      <c r="E197" s="34"/>
      <c r="F197" s="34"/>
      <c r="G197" s="34"/>
      <c r="H197" s="34"/>
      <c r="I197" s="63"/>
      <c r="J197" s="34"/>
      <c r="K197" s="34"/>
      <c r="L197" s="34"/>
      <c r="M197" s="34"/>
      <c r="N197" s="35">
        <v>42339</v>
      </c>
      <c r="O197" s="35">
        <v>42428</v>
      </c>
      <c r="P197" s="34">
        <v>3</v>
      </c>
      <c r="Q197" s="34">
        <v>0</v>
      </c>
      <c r="R197" s="34">
        <f t="shared" si="39"/>
        <v>2</v>
      </c>
      <c r="S197" s="34">
        <f t="shared" si="40"/>
        <v>27</v>
      </c>
      <c r="T197" s="34" t="str">
        <f t="shared" si="36"/>
        <v>2 tháng 27 ngày</v>
      </c>
      <c r="U197" s="34"/>
      <c r="V197" s="36"/>
      <c r="W197" s="37" t="s">
        <v>31</v>
      </c>
      <c r="X197" s="34"/>
      <c r="Y197" s="312"/>
      <c r="Z197" s="38"/>
      <c r="AA197" s="17"/>
      <c r="AB197" s="17"/>
      <c r="AC197" s="17"/>
      <c r="AD197" s="17"/>
    </row>
    <row r="198" spans="1:30" s="1" customFormat="1" ht="18.75" customHeight="1" x14ac:dyDescent="0.25">
      <c r="A198" s="34"/>
      <c r="B198" s="51"/>
      <c r="C198" s="50"/>
      <c r="D198" s="35"/>
      <c r="E198" s="34"/>
      <c r="F198" s="34"/>
      <c r="G198" s="34"/>
      <c r="H198" s="34"/>
      <c r="I198" s="63"/>
      <c r="J198" s="34"/>
      <c r="K198" s="34"/>
      <c r="L198" s="34"/>
      <c r="M198" s="34"/>
      <c r="N198" s="35">
        <v>42430</v>
      </c>
      <c r="O198" s="35">
        <v>42521</v>
      </c>
      <c r="P198" s="34">
        <v>3</v>
      </c>
      <c r="Q198" s="34">
        <v>0</v>
      </c>
      <c r="R198" s="34">
        <f t="shared" si="39"/>
        <v>2</v>
      </c>
      <c r="S198" s="34">
        <f t="shared" si="40"/>
        <v>30</v>
      </c>
      <c r="T198" s="34" t="str">
        <f t="shared" si="36"/>
        <v>3 tháng 0 ngày</v>
      </c>
      <c r="U198" s="34"/>
      <c r="V198" s="36"/>
      <c r="W198" s="37" t="s">
        <v>31</v>
      </c>
      <c r="X198" s="34"/>
      <c r="Y198" s="312"/>
      <c r="Z198" s="38"/>
      <c r="AA198" s="17"/>
      <c r="AB198" s="17"/>
      <c r="AC198" s="17"/>
      <c r="AD198" s="17"/>
    </row>
    <row r="199" spans="1:30" s="1" customFormat="1" ht="18.75" customHeight="1" x14ac:dyDescent="0.25">
      <c r="A199" s="34"/>
      <c r="B199" s="51"/>
      <c r="C199" s="50"/>
      <c r="D199" s="35"/>
      <c r="E199" s="34"/>
      <c r="F199" s="34"/>
      <c r="G199" s="34"/>
      <c r="H199" s="34"/>
      <c r="I199" s="63"/>
      <c r="J199" s="34"/>
      <c r="K199" s="34"/>
      <c r="L199" s="34"/>
      <c r="M199" s="34"/>
      <c r="N199" s="35">
        <v>42592</v>
      </c>
      <c r="O199" s="35">
        <v>42735</v>
      </c>
      <c r="P199" s="34">
        <v>4</v>
      </c>
      <c r="Q199" s="34">
        <v>20</v>
      </c>
      <c r="R199" s="34">
        <f t="shared" si="39"/>
        <v>4</v>
      </c>
      <c r="S199" s="34">
        <f t="shared" si="40"/>
        <v>21</v>
      </c>
      <c r="T199" s="34" t="str">
        <f t="shared" si="36"/>
        <v>4 tháng 21 ngày</v>
      </c>
      <c r="U199" s="34"/>
      <c r="V199" s="36"/>
      <c r="W199" s="37" t="s">
        <v>55</v>
      </c>
      <c r="X199" s="34"/>
      <c r="Y199" s="312"/>
      <c r="Z199" s="38"/>
      <c r="AA199" s="17"/>
      <c r="AB199" s="17"/>
      <c r="AC199" s="17"/>
      <c r="AD199" s="17"/>
    </row>
    <row r="200" spans="1:30" s="1" customFormat="1" ht="18.75" customHeight="1" x14ac:dyDescent="0.25">
      <c r="A200" s="34"/>
      <c r="B200" s="51"/>
      <c r="C200" s="50"/>
      <c r="D200" s="35"/>
      <c r="E200" s="34"/>
      <c r="F200" s="34"/>
      <c r="G200" s="34"/>
      <c r="H200" s="34"/>
      <c r="I200" s="63"/>
      <c r="J200" s="34"/>
      <c r="K200" s="34"/>
      <c r="L200" s="34"/>
      <c r="M200" s="34"/>
      <c r="N200" s="35">
        <v>42736</v>
      </c>
      <c r="O200" s="35">
        <v>42886</v>
      </c>
      <c r="P200" s="34">
        <v>5</v>
      </c>
      <c r="Q200" s="34">
        <v>0</v>
      </c>
      <c r="R200" s="34">
        <f t="shared" si="39"/>
        <v>4</v>
      </c>
      <c r="S200" s="34">
        <f t="shared" si="40"/>
        <v>30</v>
      </c>
      <c r="T200" s="34" t="str">
        <f t="shared" si="36"/>
        <v>5 tháng 0 ngày</v>
      </c>
      <c r="U200" s="34"/>
      <c r="V200" s="36"/>
      <c r="W200" s="37" t="s">
        <v>55</v>
      </c>
      <c r="X200" s="34"/>
      <c r="Y200" s="312"/>
      <c r="Z200" s="38"/>
      <c r="AA200" s="17"/>
      <c r="AB200" s="17"/>
      <c r="AC200" s="17"/>
      <c r="AD200" s="17"/>
    </row>
    <row r="201" spans="1:30" s="1" customFormat="1" ht="18.75" customHeight="1" x14ac:dyDescent="0.25">
      <c r="A201" s="34"/>
      <c r="B201" s="51"/>
      <c r="C201" s="50"/>
      <c r="D201" s="35"/>
      <c r="E201" s="34"/>
      <c r="F201" s="34"/>
      <c r="G201" s="34"/>
      <c r="H201" s="34"/>
      <c r="I201" s="63"/>
      <c r="J201" s="34"/>
      <c r="K201" s="34"/>
      <c r="L201" s="34"/>
      <c r="M201" s="34"/>
      <c r="N201" s="35"/>
      <c r="O201" s="35"/>
      <c r="P201" s="39">
        <f>SUM(P183:P200)</f>
        <v>46</v>
      </c>
      <c r="Q201" s="39">
        <f>SUM(Q183:Q200)</f>
        <v>135</v>
      </c>
      <c r="R201" s="39">
        <f>SUM(R183:R200)</f>
        <v>34</v>
      </c>
      <c r="S201" s="39">
        <f>SUM(S183:S200)</f>
        <v>484</v>
      </c>
      <c r="T201" s="39" t="str">
        <f t="shared" si="36"/>
        <v>50 tháng 4 ngày</v>
      </c>
      <c r="U201" s="40">
        <v>0</v>
      </c>
      <c r="V201" s="39" t="str">
        <f>T201</f>
        <v>50 tháng 4 ngày</v>
      </c>
      <c r="W201" s="37"/>
      <c r="X201" s="34"/>
      <c r="Y201" s="312"/>
      <c r="Z201" s="38"/>
      <c r="AA201" s="17"/>
      <c r="AB201" s="17"/>
      <c r="AC201" s="17"/>
      <c r="AD201" s="17"/>
    </row>
    <row r="202" spans="1:30" s="1" customFormat="1" ht="18.75" customHeight="1" x14ac:dyDescent="0.25">
      <c r="A202" s="49">
        <v>30</v>
      </c>
      <c r="B202" s="53" t="s">
        <v>163</v>
      </c>
      <c r="C202" s="54" t="s">
        <v>164</v>
      </c>
      <c r="D202" s="35">
        <v>32520</v>
      </c>
      <c r="E202" s="34" t="s">
        <v>52</v>
      </c>
      <c r="F202" s="35">
        <v>40770</v>
      </c>
      <c r="G202" s="34" t="s">
        <v>24</v>
      </c>
      <c r="H202" s="34" t="s">
        <v>24</v>
      </c>
      <c r="I202" s="63"/>
      <c r="J202" s="34"/>
      <c r="K202" s="34" t="s">
        <v>28</v>
      </c>
      <c r="L202" s="34" t="s">
        <v>53</v>
      </c>
      <c r="M202" s="34" t="s">
        <v>90</v>
      </c>
      <c r="N202" s="35">
        <v>40770</v>
      </c>
      <c r="O202" s="35">
        <v>41060</v>
      </c>
      <c r="P202" s="34">
        <v>9</v>
      </c>
      <c r="Q202" s="34">
        <v>17</v>
      </c>
      <c r="R202" s="34">
        <f t="shared" ref="R202:R207" si="41">DATEDIF(N202,O202,"m")</f>
        <v>9</v>
      </c>
      <c r="S202" s="34">
        <f t="shared" ref="S202:S207" si="42">DATEDIF(N202,O202,"md")</f>
        <v>16</v>
      </c>
      <c r="T202" s="34" t="str">
        <f>R202+INT(S202/30)&amp;" tháng "&amp;MOD(S202,30)&amp;" ngày"</f>
        <v>9 tháng 16 ngày</v>
      </c>
      <c r="U202" s="34"/>
      <c r="V202" s="34"/>
      <c r="W202" s="37" t="s">
        <v>63</v>
      </c>
      <c r="X202" s="34" t="s">
        <v>198</v>
      </c>
      <c r="Y202" s="313" t="s">
        <v>465</v>
      </c>
      <c r="Z202" s="47"/>
    </row>
    <row r="203" spans="1:30" s="1" customFormat="1" ht="18.75" customHeight="1" x14ac:dyDescent="0.25">
      <c r="A203" s="49"/>
      <c r="B203" s="53"/>
      <c r="C203" s="54"/>
      <c r="D203" s="35"/>
      <c r="E203" s="34"/>
      <c r="F203" s="35"/>
      <c r="G203" s="34"/>
      <c r="H203" s="34"/>
      <c r="I203" s="63"/>
      <c r="J203" s="34"/>
      <c r="K203" s="34"/>
      <c r="L203" s="34"/>
      <c r="M203" s="34"/>
      <c r="N203" s="35">
        <v>41131</v>
      </c>
      <c r="O203" s="35">
        <v>41425</v>
      </c>
      <c r="P203" s="34">
        <v>9</v>
      </c>
      <c r="Q203" s="34">
        <v>22</v>
      </c>
      <c r="R203" s="34">
        <f t="shared" si="41"/>
        <v>9</v>
      </c>
      <c r="S203" s="34">
        <f t="shared" si="42"/>
        <v>21</v>
      </c>
      <c r="T203" s="34" t="str">
        <f>R203+INT(S203/30)&amp;" tháng "&amp;MOD(S203,30)&amp;" ngày"</f>
        <v>9 tháng 21 ngày</v>
      </c>
      <c r="U203" s="34"/>
      <c r="V203" s="34"/>
      <c r="W203" s="37" t="s">
        <v>63</v>
      </c>
      <c r="X203" s="34"/>
      <c r="Y203" s="314"/>
      <c r="Z203" s="47"/>
    </row>
    <row r="204" spans="1:30" s="1" customFormat="1" ht="18.75" customHeight="1" x14ac:dyDescent="0.25">
      <c r="A204" s="49"/>
      <c r="B204" s="53"/>
      <c r="C204" s="54"/>
      <c r="D204" s="35"/>
      <c r="E204" s="34"/>
      <c r="F204" s="35"/>
      <c r="G204" s="34"/>
      <c r="H204" s="34"/>
      <c r="I204" s="63"/>
      <c r="J204" s="34"/>
      <c r="K204" s="34"/>
      <c r="L204" s="34"/>
      <c r="M204" s="34"/>
      <c r="N204" s="35">
        <v>41496</v>
      </c>
      <c r="O204" s="35">
        <v>41790</v>
      </c>
      <c r="P204" s="34">
        <v>9</v>
      </c>
      <c r="Q204" s="34">
        <v>22</v>
      </c>
      <c r="R204" s="34">
        <f t="shared" si="41"/>
        <v>9</v>
      </c>
      <c r="S204" s="34">
        <f t="shared" si="42"/>
        <v>21</v>
      </c>
      <c r="T204" s="34" t="str">
        <f t="shared" ref="T204:T213" si="43">R204+INT(S204/30)&amp;" tháng "&amp;MOD(S204,30)&amp;" ngày"</f>
        <v>9 tháng 21 ngày</v>
      </c>
      <c r="U204" s="34"/>
      <c r="V204" s="34"/>
      <c r="W204" s="37" t="s">
        <v>63</v>
      </c>
      <c r="X204" s="34"/>
      <c r="Y204" s="314"/>
      <c r="Z204" s="47"/>
    </row>
    <row r="205" spans="1:30" s="1" customFormat="1" ht="18.75" customHeight="1" x14ac:dyDescent="0.25">
      <c r="A205" s="49"/>
      <c r="B205" s="53"/>
      <c r="C205" s="54"/>
      <c r="D205" s="35"/>
      <c r="E205" s="34"/>
      <c r="F205" s="35"/>
      <c r="G205" s="34"/>
      <c r="H205" s="34"/>
      <c r="I205" s="63"/>
      <c r="J205" s="34"/>
      <c r="K205" s="34"/>
      <c r="L205" s="34"/>
      <c r="M205" s="34"/>
      <c r="N205" s="35">
        <v>41862</v>
      </c>
      <c r="O205" s="35">
        <v>42155</v>
      </c>
      <c r="P205" s="34">
        <v>9</v>
      </c>
      <c r="Q205" s="34">
        <v>21</v>
      </c>
      <c r="R205" s="34">
        <f t="shared" si="41"/>
        <v>9</v>
      </c>
      <c r="S205" s="34">
        <f t="shared" si="42"/>
        <v>20</v>
      </c>
      <c r="T205" s="34" t="str">
        <f t="shared" si="43"/>
        <v>9 tháng 20 ngày</v>
      </c>
      <c r="U205" s="34"/>
      <c r="V205" s="34"/>
      <c r="W205" s="37" t="s">
        <v>63</v>
      </c>
      <c r="X205" s="34"/>
      <c r="Y205" s="314"/>
      <c r="Z205" s="47"/>
    </row>
    <row r="206" spans="1:30" s="1" customFormat="1" ht="18.75" customHeight="1" x14ac:dyDescent="0.25">
      <c r="A206" s="49"/>
      <c r="B206" s="53"/>
      <c r="C206" s="54"/>
      <c r="D206" s="35"/>
      <c r="E206" s="34"/>
      <c r="F206" s="35"/>
      <c r="G206" s="34"/>
      <c r="H206" s="34"/>
      <c r="I206" s="63"/>
      <c r="J206" s="34"/>
      <c r="K206" s="34"/>
      <c r="L206" s="34"/>
      <c r="M206" s="34"/>
      <c r="N206" s="35">
        <v>42234</v>
      </c>
      <c r="O206" s="35">
        <v>42521</v>
      </c>
      <c r="P206" s="34">
        <v>9</v>
      </c>
      <c r="Q206" s="34">
        <v>14</v>
      </c>
      <c r="R206" s="34">
        <f t="shared" si="41"/>
        <v>9</v>
      </c>
      <c r="S206" s="34">
        <f t="shared" si="42"/>
        <v>13</v>
      </c>
      <c r="T206" s="34" t="str">
        <f t="shared" si="43"/>
        <v>9 tháng 13 ngày</v>
      </c>
      <c r="U206" s="34"/>
      <c r="V206" s="34"/>
      <c r="W206" s="37" t="s">
        <v>63</v>
      </c>
      <c r="X206" s="34"/>
      <c r="Y206" s="314"/>
      <c r="Z206" s="47"/>
    </row>
    <row r="207" spans="1:30" s="1" customFormat="1" ht="48" customHeight="1" x14ac:dyDescent="0.25">
      <c r="A207" s="49"/>
      <c r="B207" s="53"/>
      <c r="C207" s="54"/>
      <c r="D207" s="35"/>
      <c r="E207" s="34"/>
      <c r="F207" s="35"/>
      <c r="G207" s="34"/>
      <c r="H207" s="34"/>
      <c r="I207" s="63"/>
      <c r="J207" s="34"/>
      <c r="K207" s="34"/>
      <c r="L207" s="34"/>
      <c r="M207" s="34"/>
      <c r="N207" s="35">
        <v>42628</v>
      </c>
      <c r="O207" s="35">
        <v>42886</v>
      </c>
      <c r="P207" s="34">
        <v>8</v>
      </c>
      <c r="Q207" s="34">
        <v>16</v>
      </c>
      <c r="R207" s="34">
        <f t="shared" si="41"/>
        <v>8</v>
      </c>
      <c r="S207" s="34">
        <f t="shared" si="42"/>
        <v>16</v>
      </c>
      <c r="T207" s="34" t="str">
        <f t="shared" si="43"/>
        <v>8 tháng 16 ngày</v>
      </c>
      <c r="U207" s="34"/>
      <c r="V207" s="34"/>
      <c r="W207" s="37" t="s">
        <v>28</v>
      </c>
      <c r="X207" s="34"/>
      <c r="Y207" s="314"/>
      <c r="Z207" s="52" t="s">
        <v>466</v>
      </c>
    </row>
    <row r="208" spans="1:30" s="1" customFormat="1" ht="15.75" customHeight="1" x14ac:dyDescent="0.25">
      <c r="A208" s="49"/>
      <c r="B208" s="53"/>
      <c r="C208" s="54"/>
      <c r="D208" s="35"/>
      <c r="E208" s="34"/>
      <c r="F208" s="35"/>
      <c r="G208" s="34"/>
      <c r="H208" s="34"/>
      <c r="I208" s="63"/>
      <c r="J208" s="34"/>
      <c r="K208" s="34"/>
      <c r="L208" s="34"/>
      <c r="M208" s="34"/>
      <c r="N208" s="35"/>
      <c r="O208" s="35"/>
      <c r="P208" s="39">
        <f>SUM(P202:P207)</f>
        <v>53</v>
      </c>
      <c r="Q208" s="39">
        <f>SUM(Q202:Q207)</f>
        <v>112</v>
      </c>
      <c r="R208" s="39">
        <f>SUM(R202:R207)</f>
        <v>53</v>
      </c>
      <c r="S208" s="39">
        <f>SUM(S202:S207)</f>
        <v>107</v>
      </c>
      <c r="T208" s="39" t="str">
        <f t="shared" si="43"/>
        <v>56 tháng 17 ngày</v>
      </c>
      <c r="U208" s="40">
        <v>0</v>
      </c>
      <c r="V208" s="39" t="str">
        <f>T208</f>
        <v>56 tháng 17 ngày</v>
      </c>
      <c r="W208" s="37"/>
      <c r="X208" s="34"/>
      <c r="Y208" s="315"/>
      <c r="Z208" s="47"/>
    </row>
    <row r="209" spans="1:27" s="1" customFormat="1" ht="18.75" customHeight="1" x14ac:dyDescent="0.25">
      <c r="A209" s="49">
        <v>31</v>
      </c>
      <c r="B209" s="53" t="s">
        <v>165</v>
      </c>
      <c r="C209" s="54" t="s">
        <v>166</v>
      </c>
      <c r="D209" s="35">
        <v>32870</v>
      </c>
      <c r="E209" s="34" t="s">
        <v>52</v>
      </c>
      <c r="F209" s="35">
        <v>40770</v>
      </c>
      <c r="G209" s="34" t="s">
        <v>24</v>
      </c>
      <c r="H209" s="34" t="s">
        <v>24</v>
      </c>
      <c r="I209" s="63"/>
      <c r="J209" s="34"/>
      <c r="K209" s="34" t="s">
        <v>55</v>
      </c>
      <c r="L209" s="34" t="s">
        <v>53</v>
      </c>
      <c r="M209" s="34" t="s">
        <v>90</v>
      </c>
      <c r="N209" s="35">
        <v>40770</v>
      </c>
      <c r="O209" s="35">
        <v>41060</v>
      </c>
      <c r="P209" s="34">
        <v>9</v>
      </c>
      <c r="Q209" s="34">
        <v>17</v>
      </c>
      <c r="R209" s="34">
        <f>DATEDIF(N209,O209,"m")</f>
        <v>9</v>
      </c>
      <c r="S209" s="34">
        <f>DATEDIF(N209,O209,"md")</f>
        <v>16</v>
      </c>
      <c r="T209" s="34" t="str">
        <f t="shared" si="43"/>
        <v>9 tháng 16 ngày</v>
      </c>
      <c r="U209" s="34"/>
      <c r="V209" s="34"/>
      <c r="W209" s="37" t="s">
        <v>80</v>
      </c>
      <c r="X209" s="34" t="s">
        <v>198</v>
      </c>
      <c r="Y209" s="313" t="s">
        <v>33</v>
      </c>
      <c r="Z209" s="47"/>
    </row>
    <row r="210" spans="1:27" s="1" customFormat="1" ht="18.75" customHeight="1" x14ac:dyDescent="0.25">
      <c r="A210" s="49"/>
      <c r="B210" s="53"/>
      <c r="C210" s="54"/>
      <c r="D210" s="35"/>
      <c r="E210" s="34"/>
      <c r="F210" s="35"/>
      <c r="G210" s="34"/>
      <c r="H210" s="34"/>
      <c r="I210" s="63"/>
      <c r="J210" s="34"/>
      <c r="K210" s="34"/>
      <c r="L210" s="34"/>
      <c r="M210" s="34"/>
      <c r="N210" s="35">
        <v>41122</v>
      </c>
      <c r="O210" s="35">
        <v>41425</v>
      </c>
      <c r="P210" s="34">
        <v>10</v>
      </c>
      <c r="Q210" s="34">
        <v>0</v>
      </c>
      <c r="R210" s="34">
        <f>DATEDIF(N210,O210,"m")</f>
        <v>9</v>
      </c>
      <c r="S210" s="34">
        <f>DATEDIF(N210,O210,"md")</f>
        <v>30</v>
      </c>
      <c r="T210" s="34" t="str">
        <f t="shared" si="43"/>
        <v>10 tháng 0 ngày</v>
      </c>
      <c r="U210" s="34"/>
      <c r="V210" s="34"/>
      <c r="W210" s="37" t="s">
        <v>80</v>
      </c>
      <c r="X210" s="34"/>
      <c r="Y210" s="314"/>
      <c r="Z210" s="47"/>
    </row>
    <row r="211" spans="1:27" s="1" customFormat="1" ht="18.75" customHeight="1" x14ac:dyDescent="0.25">
      <c r="A211" s="49"/>
      <c r="B211" s="53"/>
      <c r="C211" s="54"/>
      <c r="D211" s="35"/>
      <c r="E211" s="34"/>
      <c r="F211" s="35"/>
      <c r="G211" s="34"/>
      <c r="H211" s="34"/>
      <c r="I211" s="63"/>
      <c r="J211" s="34"/>
      <c r="K211" s="34"/>
      <c r="L211" s="34"/>
      <c r="M211" s="34"/>
      <c r="N211" s="35">
        <v>41944</v>
      </c>
      <c r="O211" s="35">
        <v>42124</v>
      </c>
      <c r="P211" s="34">
        <v>6</v>
      </c>
      <c r="Q211" s="34">
        <v>0</v>
      </c>
      <c r="R211" s="34">
        <f>DATEDIF(N211,O211,"m")</f>
        <v>5</v>
      </c>
      <c r="S211" s="34">
        <f>DATEDIF(N211,O211,"md")</f>
        <v>29</v>
      </c>
      <c r="T211" s="34" t="str">
        <f t="shared" si="43"/>
        <v>5 tháng 29 ngày</v>
      </c>
      <c r="U211" s="34"/>
      <c r="V211" s="34"/>
      <c r="W211" s="37" t="s">
        <v>199</v>
      </c>
      <c r="X211" s="34"/>
      <c r="Y211" s="314"/>
      <c r="Z211" s="47"/>
    </row>
    <row r="212" spans="1:27" s="1" customFormat="1" ht="18.75" customHeight="1" x14ac:dyDescent="0.25">
      <c r="A212" s="49"/>
      <c r="B212" s="53"/>
      <c r="C212" s="54"/>
      <c r="D212" s="35"/>
      <c r="E212" s="34"/>
      <c r="F212" s="35"/>
      <c r="G212" s="34"/>
      <c r="H212" s="34"/>
      <c r="I212" s="63"/>
      <c r="J212" s="34"/>
      <c r="K212" s="34"/>
      <c r="L212" s="34"/>
      <c r="M212" s="34"/>
      <c r="N212" s="35">
        <v>42226</v>
      </c>
      <c r="O212" s="35">
        <v>42521</v>
      </c>
      <c r="P212" s="34">
        <v>9</v>
      </c>
      <c r="Q212" s="34">
        <v>22</v>
      </c>
      <c r="R212" s="34">
        <f>DATEDIF(N212,O212,"m")</f>
        <v>9</v>
      </c>
      <c r="S212" s="34">
        <f>DATEDIF(N212,O212,"md")</f>
        <v>21</v>
      </c>
      <c r="T212" s="34" t="str">
        <f t="shared" si="43"/>
        <v>9 tháng 21 ngày</v>
      </c>
      <c r="U212" s="34"/>
      <c r="V212" s="34"/>
      <c r="W212" s="37" t="s">
        <v>55</v>
      </c>
      <c r="X212" s="34"/>
      <c r="Y212" s="314"/>
      <c r="Z212" s="47"/>
    </row>
    <row r="213" spans="1:27" s="1" customFormat="1" ht="18.75" customHeight="1" x14ac:dyDescent="0.25">
      <c r="A213" s="49"/>
      <c r="B213" s="53"/>
      <c r="C213" s="54"/>
      <c r="D213" s="35"/>
      <c r="E213" s="34"/>
      <c r="F213" s="35"/>
      <c r="G213" s="34"/>
      <c r="H213" s="34"/>
      <c r="I213" s="63"/>
      <c r="J213" s="34"/>
      <c r="K213" s="34"/>
      <c r="L213" s="34"/>
      <c r="M213" s="34"/>
      <c r="N213" s="35">
        <v>42592</v>
      </c>
      <c r="O213" s="35">
        <v>42886</v>
      </c>
      <c r="P213" s="34">
        <v>9</v>
      </c>
      <c r="Q213" s="34">
        <v>22</v>
      </c>
      <c r="R213" s="34">
        <f>DATEDIF(N213,O213,"m")</f>
        <v>9</v>
      </c>
      <c r="S213" s="34">
        <f>DATEDIF(N213,O213,"md")</f>
        <v>21</v>
      </c>
      <c r="T213" s="34" t="str">
        <f t="shared" si="43"/>
        <v>9 tháng 21 ngày</v>
      </c>
      <c r="U213" s="34"/>
      <c r="V213" s="34"/>
      <c r="W213" s="37" t="s">
        <v>55</v>
      </c>
      <c r="X213" s="34"/>
      <c r="Y213" s="314"/>
      <c r="Z213" s="47"/>
    </row>
    <row r="214" spans="1:27" s="1" customFormat="1" ht="18.75" customHeight="1" x14ac:dyDescent="0.25">
      <c r="A214" s="49"/>
      <c r="B214" s="53"/>
      <c r="C214" s="54"/>
      <c r="D214" s="35"/>
      <c r="E214" s="34"/>
      <c r="F214" s="35"/>
      <c r="G214" s="34"/>
      <c r="H214" s="34"/>
      <c r="I214" s="63"/>
      <c r="J214" s="34"/>
      <c r="K214" s="34"/>
      <c r="L214" s="34"/>
      <c r="M214" s="34"/>
      <c r="N214" s="35"/>
      <c r="O214" s="35"/>
      <c r="P214" s="39">
        <f>SUM(P209:P213)</f>
        <v>43</v>
      </c>
      <c r="Q214" s="39">
        <f>SUM(Q209:Q213)</f>
        <v>61</v>
      </c>
      <c r="R214" s="39">
        <f>SUM(R209:R213)</f>
        <v>41</v>
      </c>
      <c r="S214" s="39">
        <f>SUM(S209:S213)</f>
        <v>117</v>
      </c>
      <c r="T214" s="39" t="str">
        <f>R214+INT(S214/30)&amp;" tháng "&amp;MOD(S214,30)&amp;" ngày"</f>
        <v>44 tháng 27 ngày</v>
      </c>
      <c r="U214" s="40">
        <v>0</v>
      </c>
      <c r="V214" s="39" t="str">
        <f>T214</f>
        <v>44 tháng 27 ngày</v>
      </c>
      <c r="W214" s="37"/>
      <c r="X214" s="34"/>
      <c r="Y214" s="315"/>
      <c r="Z214" s="38"/>
    </row>
    <row r="215" spans="1:27" s="1" customFormat="1" ht="18.75" customHeight="1" x14ac:dyDescent="0.25">
      <c r="A215" s="49">
        <v>32</v>
      </c>
      <c r="B215" s="51" t="s">
        <v>175</v>
      </c>
      <c r="C215" s="50" t="s">
        <v>176</v>
      </c>
      <c r="D215" s="35">
        <v>32273</v>
      </c>
      <c r="E215" s="34" t="s">
        <v>110</v>
      </c>
      <c r="F215" s="35">
        <v>40355</v>
      </c>
      <c r="G215" s="34" t="s">
        <v>194</v>
      </c>
      <c r="H215" s="34" t="s">
        <v>24</v>
      </c>
      <c r="I215" s="63" t="s">
        <v>42</v>
      </c>
      <c r="J215" s="34"/>
      <c r="K215" s="34" t="s">
        <v>49</v>
      </c>
      <c r="L215" s="34" t="s">
        <v>111</v>
      </c>
      <c r="M215" s="34" t="s">
        <v>112</v>
      </c>
      <c r="N215" s="35">
        <v>40452</v>
      </c>
      <c r="O215" s="35">
        <v>40688</v>
      </c>
      <c r="P215" s="48">
        <v>7</v>
      </c>
      <c r="Q215" s="48">
        <v>25</v>
      </c>
      <c r="R215" s="34">
        <f t="shared" ref="R215:R222" si="44">DATEDIF(N215,O215,"m")</f>
        <v>7</v>
      </c>
      <c r="S215" s="34">
        <f t="shared" ref="S215:S222" si="45">DATEDIF(N215,O215,"md")</f>
        <v>24</v>
      </c>
      <c r="T215" s="34" t="str">
        <f t="shared" ref="T215:T278" si="46">R215+INT(S215/30)&amp;" tháng "&amp;MOD(S215,30)&amp;" ngày"</f>
        <v>7 tháng 24 ngày</v>
      </c>
      <c r="U215" s="34"/>
      <c r="V215" s="39"/>
      <c r="W215" s="37" t="s">
        <v>104</v>
      </c>
      <c r="X215" s="34" t="s">
        <v>198</v>
      </c>
      <c r="Y215" s="313" t="s">
        <v>33</v>
      </c>
      <c r="Z215" s="47"/>
      <c r="AA215" s="1" t="s">
        <v>47</v>
      </c>
    </row>
    <row r="216" spans="1:27" s="1" customFormat="1" ht="18.75" customHeight="1" x14ac:dyDescent="0.25">
      <c r="A216" s="49"/>
      <c r="B216" s="51"/>
      <c r="C216" s="50"/>
      <c r="D216" s="35"/>
      <c r="E216" s="34"/>
      <c r="F216" s="34"/>
      <c r="G216" s="34"/>
      <c r="H216" s="34"/>
      <c r="I216" s="63"/>
      <c r="J216" s="34"/>
      <c r="K216" s="34"/>
      <c r="L216" s="34"/>
      <c r="M216" s="34"/>
      <c r="N216" s="35">
        <v>40775</v>
      </c>
      <c r="O216" s="35">
        <v>41054</v>
      </c>
      <c r="P216" s="48">
        <v>9</v>
      </c>
      <c r="Q216" s="48">
        <v>5</v>
      </c>
      <c r="R216" s="34">
        <f t="shared" si="44"/>
        <v>9</v>
      </c>
      <c r="S216" s="34">
        <f t="shared" si="45"/>
        <v>5</v>
      </c>
      <c r="T216" s="34" t="str">
        <f t="shared" si="46"/>
        <v>9 tháng 5 ngày</v>
      </c>
      <c r="U216" s="34"/>
      <c r="V216" s="39"/>
      <c r="W216" s="37" t="s">
        <v>104</v>
      </c>
      <c r="X216" s="34"/>
      <c r="Y216" s="314"/>
      <c r="Z216" s="47"/>
    </row>
    <row r="217" spans="1:27" s="1" customFormat="1" ht="18.75" customHeight="1" x14ac:dyDescent="0.25">
      <c r="A217" s="49"/>
      <c r="B217" s="51"/>
      <c r="C217" s="50"/>
      <c r="D217" s="35"/>
      <c r="E217" s="34"/>
      <c r="F217" s="34"/>
      <c r="G217" s="34"/>
      <c r="H217" s="34"/>
      <c r="I217" s="63"/>
      <c r="J217" s="34"/>
      <c r="K217" s="34"/>
      <c r="L217" s="34"/>
      <c r="M217" s="34"/>
      <c r="N217" s="35">
        <v>41134</v>
      </c>
      <c r="O217" s="35">
        <v>41222</v>
      </c>
      <c r="P217" s="48">
        <v>2</v>
      </c>
      <c r="Q217" s="48">
        <v>26</v>
      </c>
      <c r="R217" s="34">
        <f t="shared" si="44"/>
        <v>2</v>
      </c>
      <c r="S217" s="34">
        <f t="shared" si="45"/>
        <v>27</v>
      </c>
      <c r="T217" s="34" t="str">
        <f t="shared" si="46"/>
        <v>2 tháng 27 ngày</v>
      </c>
      <c r="U217" s="34"/>
      <c r="V217" s="39"/>
      <c r="W217" s="37" t="s">
        <v>104</v>
      </c>
      <c r="X217" s="34"/>
      <c r="Y217" s="314"/>
      <c r="Z217" s="47"/>
    </row>
    <row r="218" spans="1:27" s="1" customFormat="1" ht="18.75" customHeight="1" x14ac:dyDescent="0.25">
      <c r="A218" s="49"/>
      <c r="B218" s="51"/>
      <c r="C218" s="50"/>
      <c r="D218" s="35"/>
      <c r="E218" s="34"/>
      <c r="F218" s="34"/>
      <c r="G218" s="34"/>
      <c r="H218" s="34"/>
      <c r="I218" s="63"/>
      <c r="J218" s="34"/>
      <c r="K218" s="34"/>
      <c r="L218" s="34"/>
      <c r="M218" s="34"/>
      <c r="N218" s="35">
        <v>41337</v>
      </c>
      <c r="O218" s="35">
        <v>41419</v>
      </c>
      <c r="P218" s="48">
        <v>2</v>
      </c>
      <c r="Q218" s="48">
        <v>27</v>
      </c>
      <c r="R218" s="34">
        <f t="shared" si="44"/>
        <v>2</v>
      </c>
      <c r="S218" s="34">
        <f t="shared" si="45"/>
        <v>21</v>
      </c>
      <c r="T218" s="34" t="str">
        <f t="shared" si="46"/>
        <v>2 tháng 21 ngày</v>
      </c>
      <c r="U218" s="34"/>
      <c r="V218" s="39"/>
      <c r="W218" s="37" t="s">
        <v>104</v>
      </c>
      <c r="X218" s="34"/>
      <c r="Y218" s="314"/>
      <c r="Z218" s="47"/>
    </row>
    <row r="219" spans="1:27" s="1" customFormat="1" ht="18.75" customHeight="1" x14ac:dyDescent="0.25">
      <c r="A219" s="49"/>
      <c r="B219" s="51"/>
      <c r="C219" s="50"/>
      <c r="D219" s="35"/>
      <c r="E219" s="34"/>
      <c r="F219" s="34"/>
      <c r="G219" s="34"/>
      <c r="H219" s="34"/>
      <c r="I219" s="63"/>
      <c r="J219" s="34"/>
      <c r="K219" s="34"/>
      <c r="L219" s="34"/>
      <c r="M219" s="34"/>
      <c r="N219" s="35">
        <v>41501</v>
      </c>
      <c r="O219" s="35">
        <v>41789</v>
      </c>
      <c r="P219" s="48">
        <v>9</v>
      </c>
      <c r="Q219" s="48">
        <v>15</v>
      </c>
      <c r="R219" s="34">
        <f t="shared" si="44"/>
        <v>9</v>
      </c>
      <c r="S219" s="34">
        <f t="shared" si="45"/>
        <v>15</v>
      </c>
      <c r="T219" s="34" t="str">
        <f t="shared" si="46"/>
        <v>9 tháng 15 ngày</v>
      </c>
      <c r="U219" s="45"/>
      <c r="V219" s="45"/>
      <c r="W219" s="37" t="s">
        <v>104</v>
      </c>
      <c r="X219" s="34"/>
      <c r="Y219" s="314"/>
      <c r="Z219" s="47"/>
    </row>
    <row r="220" spans="1:27" s="1" customFormat="1" ht="18.75" customHeight="1" x14ac:dyDescent="0.25">
      <c r="A220" s="49"/>
      <c r="B220" s="51"/>
      <c r="C220" s="50"/>
      <c r="D220" s="35"/>
      <c r="E220" s="34"/>
      <c r="F220" s="35"/>
      <c r="G220" s="34"/>
      <c r="H220" s="34"/>
      <c r="I220" s="63"/>
      <c r="J220" s="34"/>
      <c r="K220" s="34"/>
      <c r="L220" s="34"/>
      <c r="M220" s="34"/>
      <c r="N220" s="35">
        <v>41864</v>
      </c>
      <c r="O220" s="35">
        <v>42155</v>
      </c>
      <c r="P220" s="48">
        <v>9</v>
      </c>
      <c r="Q220" s="48">
        <v>17</v>
      </c>
      <c r="R220" s="34">
        <f t="shared" si="44"/>
        <v>9</v>
      </c>
      <c r="S220" s="34">
        <f t="shared" si="45"/>
        <v>18</v>
      </c>
      <c r="T220" s="34" t="str">
        <f t="shared" si="46"/>
        <v>9 tháng 18 ngày</v>
      </c>
      <c r="U220" s="34"/>
      <c r="V220" s="39"/>
      <c r="W220" s="37" t="s">
        <v>96</v>
      </c>
      <c r="X220" s="34"/>
      <c r="Y220" s="314"/>
      <c r="Z220" s="47"/>
    </row>
    <row r="221" spans="1:27" s="1" customFormat="1" ht="18.75" customHeight="1" x14ac:dyDescent="0.25">
      <c r="A221" s="49"/>
      <c r="B221" s="51"/>
      <c r="C221" s="50"/>
      <c r="D221" s="35"/>
      <c r="E221" s="34"/>
      <c r="F221" s="34"/>
      <c r="G221" s="34"/>
      <c r="H221" s="34"/>
      <c r="I221" s="63"/>
      <c r="J221" s="34"/>
      <c r="K221" s="34"/>
      <c r="L221" s="34"/>
      <c r="M221" s="34"/>
      <c r="N221" s="35">
        <v>42226</v>
      </c>
      <c r="O221" s="35">
        <v>42521</v>
      </c>
      <c r="P221" s="48">
        <v>9</v>
      </c>
      <c r="Q221" s="48">
        <v>20</v>
      </c>
      <c r="R221" s="34">
        <f t="shared" si="44"/>
        <v>9</v>
      </c>
      <c r="S221" s="34">
        <f t="shared" si="45"/>
        <v>21</v>
      </c>
      <c r="T221" s="34" t="str">
        <f t="shared" si="46"/>
        <v>9 tháng 21 ngày</v>
      </c>
      <c r="U221" s="34"/>
      <c r="V221" s="39"/>
      <c r="W221" s="37" t="s">
        <v>49</v>
      </c>
      <c r="X221" s="34"/>
      <c r="Y221" s="314"/>
      <c r="Z221" s="47"/>
    </row>
    <row r="222" spans="1:27" s="1" customFormat="1" ht="18.75" customHeight="1" x14ac:dyDescent="0.25">
      <c r="A222" s="49"/>
      <c r="B222" s="51"/>
      <c r="C222" s="50"/>
      <c r="D222" s="35"/>
      <c r="E222" s="34"/>
      <c r="F222" s="34"/>
      <c r="G222" s="34"/>
      <c r="H222" s="34"/>
      <c r="I222" s="63"/>
      <c r="J222" s="34"/>
      <c r="K222" s="34"/>
      <c r="L222" s="34"/>
      <c r="M222" s="34"/>
      <c r="N222" s="35">
        <v>42604</v>
      </c>
      <c r="O222" s="35">
        <v>42886</v>
      </c>
      <c r="P222" s="48">
        <v>9</v>
      </c>
      <c r="Q222" s="48">
        <v>8</v>
      </c>
      <c r="R222" s="34">
        <f t="shared" si="44"/>
        <v>9</v>
      </c>
      <c r="S222" s="34">
        <f t="shared" si="45"/>
        <v>9</v>
      </c>
      <c r="T222" s="34" t="str">
        <f t="shared" si="46"/>
        <v>9 tháng 9 ngày</v>
      </c>
      <c r="U222" s="34"/>
      <c r="V222" s="39"/>
      <c r="W222" s="37" t="s">
        <v>49</v>
      </c>
      <c r="X222" s="34"/>
      <c r="Y222" s="314"/>
      <c r="Z222" s="47"/>
    </row>
    <row r="223" spans="1:27" s="1" customFormat="1" ht="18.75" customHeight="1" x14ac:dyDescent="0.25">
      <c r="A223" s="49"/>
      <c r="B223" s="51"/>
      <c r="C223" s="50"/>
      <c r="D223" s="35"/>
      <c r="E223" s="34"/>
      <c r="F223" s="34"/>
      <c r="G223" s="34"/>
      <c r="H223" s="34"/>
      <c r="I223" s="63"/>
      <c r="J223" s="34"/>
      <c r="K223" s="34"/>
      <c r="L223" s="34"/>
      <c r="M223" s="34"/>
      <c r="N223" s="35"/>
      <c r="O223" s="35"/>
      <c r="P223" s="45">
        <f>SUM(P215:P222)</f>
        <v>56</v>
      </c>
      <c r="Q223" s="45">
        <f>SUM(Q215:Q222)</f>
        <v>143</v>
      </c>
      <c r="R223" s="45">
        <f>SUM(R215:R222)</f>
        <v>56</v>
      </c>
      <c r="S223" s="45">
        <f>SUM(S215:S222)</f>
        <v>140</v>
      </c>
      <c r="T223" s="39" t="str">
        <f t="shared" si="46"/>
        <v>60 tháng 20 ngày</v>
      </c>
      <c r="U223" s="39">
        <v>0</v>
      </c>
      <c r="V223" s="39" t="str">
        <f>T223</f>
        <v>60 tháng 20 ngày</v>
      </c>
      <c r="W223" s="37"/>
      <c r="X223" s="34"/>
      <c r="Y223" s="315"/>
      <c r="Z223" s="47"/>
    </row>
    <row r="224" spans="1:27" s="1" customFormat="1" ht="18.75" customHeight="1" x14ac:dyDescent="0.25">
      <c r="A224" s="49">
        <v>33</v>
      </c>
      <c r="B224" s="51" t="s">
        <v>177</v>
      </c>
      <c r="C224" s="50" t="s">
        <v>178</v>
      </c>
      <c r="D224" s="35">
        <v>33154</v>
      </c>
      <c r="E224" s="34" t="s">
        <v>110</v>
      </c>
      <c r="F224" s="35">
        <v>41212</v>
      </c>
      <c r="G224" s="34" t="s">
        <v>194</v>
      </c>
      <c r="H224" s="34" t="s">
        <v>24</v>
      </c>
      <c r="I224" s="63" t="s">
        <v>42</v>
      </c>
      <c r="J224" s="34"/>
      <c r="K224" s="34" t="s">
        <v>103</v>
      </c>
      <c r="L224" s="34" t="s">
        <v>111</v>
      </c>
      <c r="M224" s="34" t="s">
        <v>112</v>
      </c>
      <c r="N224" s="35">
        <v>41136</v>
      </c>
      <c r="O224" s="35">
        <v>41212</v>
      </c>
      <c r="P224" s="48">
        <v>2</v>
      </c>
      <c r="Q224" s="48">
        <v>16</v>
      </c>
      <c r="R224" s="34">
        <f>DATEDIF(N224,O224,"m")</f>
        <v>2</v>
      </c>
      <c r="S224" s="34">
        <f>DATEDIF(N224,O224,"md")</f>
        <v>15</v>
      </c>
      <c r="T224" s="34" t="str">
        <f t="shared" si="46"/>
        <v>2 tháng 15 ngày</v>
      </c>
      <c r="U224" s="34" t="s">
        <v>66</v>
      </c>
      <c r="V224" s="39"/>
      <c r="W224" s="37" t="s">
        <v>103</v>
      </c>
      <c r="X224" s="34" t="s">
        <v>198</v>
      </c>
      <c r="Y224" s="313" t="s">
        <v>33</v>
      </c>
      <c r="Z224" s="52" t="s">
        <v>129</v>
      </c>
      <c r="AA224" s="1" t="s">
        <v>113</v>
      </c>
    </row>
    <row r="225" spans="1:26" s="1" customFormat="1" ht="18.75" customHeight="1" x14ac:dyDescent="0.25">
      <c r="A225" s="49"/>
      <c r="B225" s="51"/>
      <c r="C225" s="50"/>
      <c r="D225" s="35"/>
      <c r="E225" s="34"/>
      <c r="F225" s="34"/>
      <c r="G225" s="34"/>
      <c r="H225" s="34"/>
      <c r="I225" s="63"/>
      <c r="J225" s="34"/>
      <c r="K225" s="34"/>
      <c r="L225" s="34"/>
      <c r="M225" s="34"/>
      <c r="N225" s="35">
        <v>41214</v>
      </c>
      <c r="O225" s="35">
        <v>41304</v>
      </c>
      <c r="P225" s="48">
        <v>3</v>
      </c>
      <c r="Q225" s="48">
        <v>2</v>
      </c>
      <c r="R225" s="34">
        <f t="shared" ref="R225:R238" si="47">DATEDIF(N225,O225,"m")</f>
        <v>2</v>
      </c>
      <c r="S225" s="34">
        <f>DATEDIF(N225,O225,"md")</f>
        <v>29</v>
      </c>
      <c r="T225" s="34" t="str">
        <f t="shared" si="46"/>
        <v>2 tháng 29 ngày</v>
      </c>
      <c r="U225" s="34"/>
      <c r="V225" s="39"/>
      <c r="W225" s="37" t="s">
        <v>103</v>
      </c>
      <c r="X225" s="34"/>
      <c r="Y225" s="314"/>
      <c r="Z225" s="47"/>
    </row>
    <row r="226" spans="1:26" s="1" customFormat="1" ht="18.75" customHeight="1" x14ac:dyDescent="0.25">
      <c r="A226" s="49"/>
      <c r="B226" s="51"/>
      <c r="C226" s="50"/>
      <c r="D226" s="35"/>
      <c r="E226" s="34"/>
      <c r="F226" s="34"/>
      <c r="G226" s="34"/>
      <c r="H226" s="34"/>
      <c r="I226" s="63"/>
      <c r="J226" s="34"/>
      <c r="K226" s="34"/>
      <c r="L226" s="34"/>
      <c r="M226" s="34"/>
      <c r="N226" s="35">
        <v>41306</v>
      </c>
      <c r="O226" s="35">
        <v>41394</v>
      </c>
      <c r="P226" s="48">
        <v>3</v>
      </c>
      <c r="Q226" s="48">
        <v>0</v>
      </c>
      <c r="R226" s="34">
        <f t="shared" si="47"/>
        <v>2</v>
      </c>
      <c r="S226" s="34">
        <v>30</v>
      </c>
      <c r="T226" s="34" t="str">
        <f t="shared" si="46"/>
        <v>3 tháng 0 ngày</v>
      </c>
      <c r="U226" s="34"/>
      <c r="V226" s="39"/>
      <c r="W226" s="37" t="s">
        <v>103</v>
      </c>
      <c r="X226" s="34"/>
      <c r="Y226" s="314"/>
      <c r="Z226" s="47"/>
    </row>
    <row r="227" spans="1:26" s="1" customFormat="1" ht="18.75" customHeight="1" x14ac:dyDescent="0.25">
      <c r="A227" s="49"/>
      <c r="B227" s="51"/>
      <c r="C227" s="50"/>
      <c r="D227" s="35"/>
      <c r="E227" s="34"/>
      <c r="F227" s="34"/>
      <c r="G227" s="34"/>
      <c r="H227" s="34"/>
      <c r="I227" s="63"/>
      <c r="J227" s="34"/>
      <c r="K227" s="34"/>
      <c r="L227" s="34"/>
      <c r="M227" s="34"/>
      <c r="N227" s="35">
        <v>41395</v>
      </c>
      <c r="O227" s="35">
        <v>41455</v>
      </c>
      <c r="P227" s="48">
        <v>2</v>
      </c>
      <c r="Q227" s="48">
        <v>1</v>
      </c>
      <c r="R227" s="34">
        <f t="shared" si="47"/>
        <v>1</v>
      </c>
      <c r="S227" s="34">
        <f t="shared" ref="S227:S238" si="48">DATEDIF(N227,O227,"md")</f>
        <v>29</v>
      </c>
      <c r="T227" s="34" t="str">
        <f t="shared" si="46"/>
        <v>1 tháng 29 ngày</v>
      </c>
      <c r="U227" s="38" t="s">
        <v>271</v>
      </c>
      <c r="V227" s="39"/>
      <c r="W227" s="37" t="s">
        <v>103</v>
      </c>
      <c r="X227" s="34"/>
      <c r="Y227" s="314"/>
      <c r="Z227" s="47" t="s">
        <v>467</v>
      </c>
    </row>
    <row r="228" spans="1:26" s="1" customFormat="1" ht="18.75" customHeight="1" x14ac:dyDescent="0.25">
      <c r="A228" s="49"/>
      <c r="B228" s="51"/>
      <c r="C228" s="50"/>
      <c r="D228" s="35"/>
      <c r="E228" s="34"/>
      <c r="F228" s="34"/>
      <c r="G228" s="34"/>
      <c r="H228" s="34"/>
      <c r="I228" s="63"/>
      <c r="J228" s="34"/>
      <c r="K228" s="34"/>
      <c r="L228" s="34"/>
      <c r="M228" s="34"/>
      <c r="N228" s="35">
        <v>41496</v>
      </c>
      <c r="O228" s="35">
        <v>41577</v>
      </c>
      <c r="P228" s="48">
        <v>2</v>
      </c>
      <c r="Q228" s="48">
        <v>23</v>
      </c>
      <c r="R228" s="34">
        <f t="shared" si="47"/>
        <v>2</v>
      </c>
      <c r="S228" s="34">
        <f t="shared" si="48"/>
        <v>20</v>
      </c>
      <c r="T228" s="34" t="str">
        <f t="shared" si="46"/>
        <v>2 tháng 20 ngày</v>
      </c>
      <c r="U228" s="61"/>
      <c r="V228" s="45"/>
      <c r="W228" s="37" t="s">
        <v>103</v>
      </c>
      <c r="X228" s="34"/>
      <c r="Y228" s="314"/>
      <c r="Z228" s="47"/>
    </row>
    <row r="229" spans="1:26" s="1" customFormat="1" ht="18.75" customHeight="1" x14ac:dyDescent="0.25">
      <c r="A229" s="49"/>
      <c r="B229" s="51"/>
      <c r="C229" s="50"/>
      <c r="D229" s="35"/>
      <c r="E229" s="34"/>
      <c r="F229" s="34"/>
      <c r="G229" s="34"/>
      <c r="H229" s="34"/>
      <c r="I229" s="63"/>
      <c r="J229" s="34"/>
      <c r="K229" s="34"/>
      <c r="L229" s="34"/>
      <c r="M229" s="34"/>
      <c r="N229" s="35">
        <v>41579</v>
      </c>
      <c r="O229" s="35">
        <v>41669</v>
      </c>
      <c r="P229" s="48">
        <v>3</v>
      </c>
      <c r="Q229" s="48">
        <v>2</v>
      </c>
      <c r="R229" s="34">
        <f t="shared" si="47"/>
        <v>2</v>
      </c>
      <c r="S229" s="34">
        <f t="shared" si="48"/>
        <v>29</v>
      </c>
      <c r="T229" s="34" t="str">
        <f t="shared" si="46"/>
        <v>2 tháng 29 ngày</v>
      </c>
      <c r="U229" s="61"/>
      <c r="V229" s="45"/>
      <c r="W229" s="37" t="s">
        <v>103</v>
      </c>
      <c r="X229" s="34"/>
      <c r="Y229" s="314"/>
      <c r="Z229" s="47"/>
    </row>
    <row r="230" spans="1:26" s="1" customFormat="1" ht="18.75" customHeight="1" x14ac:dyDescent="0.25">
      <c r="A230" s="49"/>
      <c r="B230" s="51"/>
      <c r="C230" s="50"/>
      <c r="D230" s="35"/>
      <c r="E230" s="34"/>
      <c r="F230" s="34"/>
      <c r="G230" s="34"/>
      <c r="H230" s="34"/>
      <c r="I230" s="63"/>
      <c r="J230" s="34"/>
      <c r="K230" s="34"/>
      <c r="L230" s="34"/>
      <c r="M230" s="34"/>
      <c r="N230" s="35">
        <v>41671</v>
      </c>
      <c r="O230" s="35">
        <v>41759</v>
      </c>
      <c r="P230" s="48">
        <v>2</v>
      </c>
      <c r="Q230" s="48">
        <v>29</v>
      </c>
      <c r="R230" s="34">
        <f t="shared" si="47"/>
        <v>2</v>
      </c>
      <c r="S230" s="34">
        <f t="shared" si="48"/>
        <v>29</v>
      </c>
      <c r="T230" s="34" t="str">
        <f t="shared" si="46"/>
        <v>2 tháng 29 ngày</v>
      </c>
      <c r="U230" s="61"/>
      <c r="V230" s="45"/>
      <c r="W230" s="37" t="s">
        <v>103</v>
      </c>
      <c r="X230" s="34"/>
      <c r="Y230" s="314"/>
      <c r="Z230" s="47"/>
    </row>
    <row r="231" spans="1:26" s="1" customFormat="1" ht="18.75" customHeight="1" x14ac:dyDescent="0.25">
      <c r="A231" s="49"/>
      <c r="B231" s="51"/>
      <c r="C231" s="50"/>
      <c r="D231" s="35"/>
      <c r="E231" s="34"/>
      <c r="F231" s="34"/>
      <c r="G231" s="34"/>
      <c r="H231" s="34"/>
      <c r="I231" s="63"/>
      <c r="J231" s="34"/>
      <c r="K231" s="34"/>
      <c r="L231" s="34"/>
      <c r="M231" s="34"/>
      <c r="N231" s="35">
        <v>41760</v>
      </c>
      <c r="O231" s="35">
        <v>41790</v>
      </c>
      <c r="P231" s="48">
        <v>1</v>
      </c>
      <c r="Q231" s="48">
        <v>1</v>
      </c>
      <c r="R231" s="34">
        <f t="shared" si="47"/>
        <v>0</v>
      </c>
      <c r="S231" s="34">
        <f t="shared" si="48"/>
        <v>30</v>
      </c>
      <c r="T231" s="34" t="str">
        <f t="shared" si="46"/>
        <v>1 tháng 0 ngày</v>
      </c>
      <c r="U231" s="61"/>
      <c r="V231" s="45"/>
      <c r="W231" s="37" t="s">
        <v>103</v>
      </c>
      <c r="X231" s="34"/>
      <c r="Y231" s="314"/>
      <c r="Z231" s="47"/>
    </row>
    <row r="232" spans="1:26" s="1" customFormat="1" ht="18.75" customHeight="1" x14ac:dyDescent="0.25">
      <c r="A232" s="49"/>
      <c r="B232" s="51"/>
      <c r="C232" s="50"/>
      <c r="D232" s="35"/>
      <c r="E232" s="34"/>
      <c r="F232" s="34"/>
      <c r="G232" s="34"/>
      <c r="H232" s="34"/>
      <c r="I232" s="63"/>
      <c r="J232" s="34"/>
      <c r="K232" s="34"/>
      <c r="L232" s="34"/>
      <c r="M232" s="34"/>
      <c r="N232" s="35">
        <v>41791</v>
      </c>
      <c r="O232" s="35">
        <v>41820</v>
      </c>
      <c r="P232" s="48">
        <v>1</v>
      </c>
      <c r="Q232" s="48">
        <v>0</v>
      </c>
      <c r="R232" s="34">
        <f t="shared" si="47"/>
        <v>0</v>
      </c>
      <c r="S232" s="34">
        <f t="shared" si="48"/>
        <v>29</v>
      </c>
      <c r="T232" s="34" t="s">
        <v>468</v>
      </c>
      <c r="U232" s="61" t="s">
        <v>271</v>
      </c>
      <c r="V232" s="45"/>
      <c r="W232" s="37" t="s">
        <v>103</v>
      </c>
      <c r="X232" s="34"/>
      <c r="Y232" s="314"/>
      <c r="Z232" s="47" t="s">
        <v>467</v>
      </c>
    </row>
    <row r="233" spans="1:26" s="1" customFormat="1" ht="18.75" customHeight="1" x14ac:dyDescent="0.25">
      <c r="A233" s="49"/>
      <c r="B233" s="51"/>
      <c r="C233" s="50"/>
      <c r="D233" s="35"/>
      <c r="E233" s="34"/>
      <c r="F233" s="34"/>
      <c r="G233" s="34"/>
      <c r="H233" s="34"/>
      <c r="I233" s="63"/>
      <c r="J233" s="34"/>
      <c r="K233" s="34"/>
      <c r="L233" s="34"/>
      <c r="M233" s="34"/>
      <c r="N233" s="35">
        <v>41862</v>
      </c>
      <c r="O233" s="35">
        <v>41912</v>
      </c>
      <c r="P233" s="48">
        <v>1</v>
      </c>
      <c r="Q233" s="48">
        <v>21</v>
      </c>
      <c r="R233" s="34">
        <f t="shared" si="47"/>
        <v>1</v>
      </c>
      <c r="S233" s="34">
        <f t="shared" si="48"/>
        <v>19</v>
      </c>
      <c r="T233" s="34" t="str">
        <f t="shared" si="46"/>
        <v>1 tháng 19 ngày</v>
      </c>
      <c r="U233" s="61"/>
      <c r="V233" s="45"/>
      <c r="W233" s="37" t="s">
        <v>103</v>
      </c>
      <c r="X233" s="34"/>
      <c r="Y233" s="314"/>
      <c r="Z233" s="47"/>
    </row>
    <row r="234" spans="1:26" s="1" customFormat="1" ht="18.75" customHeight="1" x14ac:dyDescent="0.25">
      <c r="A234" s="49"/>
      <c r="B234" s="51"/>
      <c r="C234" s="50"/>
      <c r="D234" s="35"/>
      <c r="E234" s="34"/>
      <c r="F234" s="34"/>
      <c r="G234" s="34"/>
      <c r="H234" s="34"/>
      <c r="I234" s="63"/>
      <c r="J234" s="34"/>
      <c r="K234" s="34"/>
      <c r="L234" s="34"/>
      <c r="M234" s="34"/>
      <c r="N234" s="35">
        <v>41913</v>
      </c>
      <c r="O234" s="35">
        <v>41943</v>
      </c>
      <c r="P234" s="48">
        <v>1</v>
      </c>
      <c r="Q234" s="48">
        <v>1</v>
      </c>
      <c r="R234" s="34">
        <f t="shared" si="47"/>
        <v>0</v>
      </c>
      <c r="S234" s="34">
        <f t="shared" si="48"/>
        <v>30</v>
      </c>
      <c r="T234" s="34" t="str">
        <f t="shared" si="46"/>
        <v>1 tháng 0 ngày</v>
      </c>
      <c r="U234" s="61"/>
      <c r="V234" s="45"/>
      <c r="W234" s="37" t="s">
        <v>103</v>
      </c>
      <c r="X234" s="34"/>
      <c r="Y234" s="314"/>
      <c r="Z234" s="47"/>
    </row>
    <row r="235" spans="1:26" s="1" customFormat="1" ht="18.75" customHeight="1" x14ac:dyDescent="0.25">
      <c r="A235" s="49"/>
      <c r="B235" s="51"/>
      <c r="C235" s="50"/>
      <c r="D235" s="35"/>
      <c r="E235" s="34"/>
      <c r="F235" s="34"/>
      <c r="G235" s="34"/>
      <c r="H235" s="34"/>
      <c r="I235" s="63"/>
      <c r="J235" s="34"/>
      <c r="K235" s="34"/>
      <c r="L235" s="34"/>
      <c r="M235" s="34"/>
      <c r="N235" s="35">
        <v>41944</v>
      </c>
      <c r="O235" s="35">
        <v>42155</v>
      </c>
      <c r="P235" s="48">
        <v>7</v>
      </c>
      <c r="Q235" s="48">
        <v>2</v>
      </c>
      <c r="R235" s="34">
        <f t="shared" si="47"/>
        <v>6</v>
      </c>
      <c r="S235" s="34">
        <f t="shared" si="48"/>
        <v>30</v>
      </c>
      <c r="T235" s="34" t="str">
        <f t="shared" si="46"/>
        <v>7 tháng 0 ngày</v>
      </c>
      <c r="U235" s="61"/>
      <c r="V235" s="45"/>
      <c r="W235" s="37" t="s">
        <v>103</v>
      </c>
      <c r="X235" s="34"/>
      <c r="Y235" s="314"/>
      <c r="Z235" s="47"/>
    </row>
    <row r="236" spans="1:26" s="1" customFormat="1" ht="18.75" customHeight="1" x14ac:dyDescent="0.25">
      <c r="A236" s="49"/>
      <c r="B236" s="51"/>
      <c r="C236" s="50"/>
      <c r="D236" s="35"/>
      <c r="E236" s="34"/>
      <c r="F236" s="34"/>
      <c r="G236" s="34"/>
      <c r="H236" s="34"/>
      <c r="I236" s="63"/>
      <c r="J236" s="34"/>
      <c r="K236" s="34"/>
      <c r="L236" s="34"/>
      <c r="M236" s="34"/>
      <c r="N236" s="35">
        <v>42226</v>
      </c>
      <c r="O236" s="35">
        <v>42521</v>
      </c>
      <c r="P236" s="48">
        <v>9</v>
      </c>
      <c r="Q236" s="48">
        <v>26</v>
      </c>
      <c r="R236" s="34">
        <f t="shared" si="47"/>
        <v>9</v>
      </c>
      <c r="S236" s="34">
        <f t="shared" si="48"/>
        <v>21</v>
      </c>
      <c r="T236" s="34" t="str">
        <f t="shared" si="46"/>
        <v>9 tháng 21 ngày</v>
      </c>
      <c r="U236" s="61"/>
      <c r="V236" s="45"/>
      <c r="W236" s="37" t="s">
        <v>103</v>
      </c>
      <c r="X236" s="34"/>
      <c r="Y236" s="314"/>
      <c r="Z236" s="47"/>
    </row>
    <row r="237" spans="1:26" s="1" customFormat="1" ht="18.75" customHeight="1" x14ac:dyDescent="0.25">
      <c r="A237" s="49"/>
      <c r="B237" s="51"/>
      <c r="C237" s="50"/>
      <c r="D237" s="35"/>
      <c r="E237" s="34"/>
      <c r="F237" s="34"/>
      <c r="G237" s="34"/>
      <c r="H237" s="34"/>
      <c r="I237" s="63"/>
      <c r="J237" s="34"/>
      <c r="K237" s="34"/>
      <c r="L237" s="34"/>
      <c r="M237" s="34"/>
      <c r="N237" s="35">
        <v>42592</v>
      </c>
      <c r="O237" s="35">
        <v>42735</v>
      </c>
      <c r="P237" s="48">
        <v>4</v>
      </c>
      <c r="Q237" s="48">
        <v>24</v>
      </c>
      <c r="R237" s="34">
        <f t="shared" si="47"/>
        <v>4</v>
      </c>
      <c r="S237" s="34">
        <f t="shared" si="48"/>
        <v>21</v>
      </c>
      <c r="T237" s="34" t="str">
        <f t="shared" si="46"/>
        <v>4 tháng 21 ngày</v>
      </c>
      <c r="U237" s="45"/>
      <c r="V237" s="45"/>
      <c r="W237" s="37" t="s">
        <v>103</v>
      </c>
      <c r="X237" s="34"/>
      <c r="Y237" s="314"/>
      <c r="Z237" s="47"/>
    </row>
    <row r="238" spans="1:26" s="1" customFormat="1" ht="18.75" customHeight="1" x14ac:dyDescent="0.25">
      <c r="A238" s="49"/>
      <c r="B238" s="51"/>
      <c r="C238" s="50"/>
      <c r="D238" s="35"/>
      <c r="E238" s="34"/>
      <c r="F238" s="34"/>
      <c r="G238" s="34"/>
      <c r="H238" s="34"/>
      <c r="I238" s="63"/>
      <c r="J238" s="34"/>
      <c r="K238" s="34"/>
      <c r="L238" s="34"/>
      <c r="M238" s="34"/>
      <c r="N238" s="35">
        <v>42739</v>
      </c>
      <c r="O238" s="35">
        <v>42886</v>
      </c>
      <c r="P238" s="48">
        <v>5</v>
      </c>
      <c r="Q238" s="48">
        <v>1</v>
      </c>
      <c r="R238" s="34">
        <f t="shared" si="47"/>
        <v>4</v>
      </c>
      <c r="S238" s="34">
        <f t="shared" si="48"/>
        <v>27</v>
      </c>
      <c r="T238" s="34" t="str">
        <f t="shared" si="46"/>
        <v>4 tháng 27 ngày</v>
      </c>
      <c r="U238" s="45"/>
      <c r="V238" s="45"/>
      <c r="W238" s="37" t="s">
        <v>103</v>
      </c>
      <c r="X238" s="34"/>
      <c r="Y238" s="314"/>
      <c r="Z238" s="47"/>
    </row>
    <row r="239" spans="1:26" s="1" customFormat="1" ht="18.75" customHeight="1" x14ac:dyDescent="0.25">
      <c r="A239" s="49"/>
      <c r="B239" s="51"/>
      <c r="C239" s="50"/>
      <c r="D239" s="35"/>
      <c r="E239" s="34"/>
      <c r="F239" s="35"/>
      <c r="G239" s="34"/>
      <c r="H239" s="34"/>
      <c r="I239" s="63"/>
      <c r="J239" s="34"/>
      <c r="K239" s="34"/>
      <c r="L239" s="34"/>
      <c r="M239" s="34"/>
      <c r="N239" s="35"/>
      <c r="O239" s="35"/>
      <c r="P239" s="45">
        <f>SUM(P224:P238)</f>
        <v>46</v>
      </c>
      <c r="Q239" s="45">
        <f>SUM(Q224:Q238)</f>
        <v>149</v>
      </c>
      <c r="R239" s="45">
        <f>SUM(R224:R238)</f>
        <v>37</v>
      </c>
      <c r="S239" s="45">
        <f>SUM(S224:S238)</f>
        <v>388</v>
      </c>
      <c r="T239" s="39" t="str">
        <f t="shared" si="46"/>
        <v>49 tháng 28 ngày</v>
      </c>
      <c r="U239" s="45" t="s">
        <v>469</v>
      </c>
      <c r="V239" s="39" t="s">
        <v>470</v>
      </c>
      <c r="W239" s="37"/>
      <c r="X239" s="37"/>
      <c r="Y239" s="315"/>
      <c r="Z239" s="47"/>
    </row>
    <row r="240" spans="1:26" s="1" customFormat="1" ht="18.75" customHeight="1" x14ac:dyDescent="0.25">
      <c r="A240" s="49">
        <v>34</v>
      </c>
      <c r="B240" s="53" t="s">
        <v>167</v>
      </c>
      <c r="C240" s="54" t="s">
        <v>179</v>
      </c>
      <c r="D240" s="35">
        <v>32879</v>
      </c>
      <c r="E240" s="34" t="s">
        <v>110</v>
      </c>
      <c r="F240" s="35">
        <v>41131</v>
      </c>
      <c r="G240" s="34" t="s">
        <v>194</v>
      </c>
      <c r="H240" s="34" t="s">
        <v>24</v>
      </c>
      <c r="I240" s="63" t="s">
        <v>42</v>
      </c>
      <c r="J240" s="34" t="s">
        <v>29</v>
      </c>
      <c r="K240" s="34" t="s">
        <v>115</v>
      </c>
      <c r="L240" s="34" t="s">
        <v>111</v>
      </c>
      <c r="M240" s="34" t="s">
        <v>112</v>
      </c>
      <c r="N240" s="35">
        <v>41131</v>
      </c>
      <c r="O240" s="35">
        <v>41222</v>
      </c>
      <c r="P240" s="34">
        <v>3</v>
      </c>
      <c r="Q240" s="34">
        <v>0</v>
      </c>
      <c r="R240" s="34">
        <f t="shared" ref="R240:R252" si="49">DATEDIF(N240,O240,"m")</f>
        <v>2</v>
      </c>
      <c r="S240" s="34">
        <v>30</v>
      </c>
      <c r="T240" s="34" t="str">
        <f t="shared" si="46"/>
        <v>3 tháng 0 ngày</v>
      </c>
      <c r="U240" s="34"/>
      <c r="V240" s="34"/>
      <c r="W240" s="37" t="s">
        <v>27</v>
      </c>
      <c r="X240" s="34" t="s">
        <v>198</v>
      </c>
      <c r="Y240" s="313" t="s">
        <v>33</v>
      </c>
      <c r="Z240" s="47"/>
    </row>
    <row r="241" spans="1:26" s="1" customFormat="1" ht="18.75" customHeight="1" x14ac:dyDescent="0.25">
      <c r="A241" s="49"/>
      <c r="B241" s="53"/>
      <c r="C241" s="54"/>
      <c r="D241" s="35"/>
      <c r="E241" s="34"/>
      <c r="F241" s="35"/>
      <c r="G241" s="34"/>
      <c r="H241" s="34"/>
      <c r="I241" s="63"/>
      <c r="J241" s="34"/>
      <c r="K241" s="34"/>
      <c r="L241" s="34"/>
      <c r="M241" s="34"/>
      <c r="N241" s="35">
        <v>41223</v>
      </c>
      <c r="O241" s="35">
        <v>41314</v>
      </c>
      <c r="P241" s="34">
        <v>3</v>
      </c>
      <c r="Q241" s="34">
        <v>0</v>
      </c>
      <c r="R241" s="34">
        <f t="shared" si="49"/>
        <v>2</v>
      </c>
      <c r="S241" s="34">
        <f t="shared" ref="S241:S252" si="50">DATEDIF(N241,O241,"md")</f>
        <v>30</v>
      </c>
      <c r="T241" s="34" t="str">
        <f t="shared" si="46"/>
        <v>3 tháng 0 ngày</v>
      </c>
      <c r="U241" s="34"/>
      <c r="V241" s="34"/>
      <c r="W241" s="37" t="s">
        <v>27</v>
      </c>
      <c r="X241" s="34"/>
      <c r="Y241" s="316"/>
      <c r="Z241" s="47"/>
    </row>
    <row r="242" spans="1:26" s="1" customFormat="1" ht="18.75" customHeight="1" x14ac:dyDescent="0.25">
      <c r="A242" s="49"/>
      <c r="B242" s="53"/>
      <c r="C242" s="54"/>
      <c r="D242" s="35"/>
      <c r="E242" s="34"/>
      <c r="F242" s="35"/>
      <c r="G242" s="34"/>
      <c r="H242" s="34"/>
      <c r="I242" s="63"/>
      <c r="J242" s="34"/>
      <c r="K242" s="34"/>
      <c r="L242" s="34"/>
      <c r="M242" s="34"/>
      <c r="N242" s="35">
        <v>41315</v>
      </c>
      <c r="O242" s="35">
        <v>41403</v>
      </c>
      <c r="P242" s="34">
        <v>3</v>
      </c>
      <c r="Q242" s="34">
        <v>0</v>
      </c>
      <c r="R242" s="34">
        <f t="shared" si="49"/>
        <v>2</v>
      </c>
      <c r="S242" s="34">
        <f t="shared" si="50"/>
        <v>29</v>
      </c>
      <c r="T242" s="34" t="str">
        <f t="shared" si="46"/>
        <v>2 tháng 29 ngày</v>
      </c>
      <c r="U242" s="34"/>
      <c r="V242" s="34"/>
      <c r="W242" s="37" t="s">
        <v>27</v>
      </c>
      <c r="X242" s="34"/>
      <c r="Y242" s="316"/>
      <c r="Z242" s="47"/>
    </row>
    <row r="243" spans="1:26" s="1" customFormat="1" ht="18.75" customHeight="1" x14ac:dyDescent="0.25">
      <c r="A243" s="49"/>
      <c r="B243" s="53"/>
      <c r="C243" s="54"/>
      <c r="D243" s="35"/>
      <c r="E243" s="34"/>
      <c r="F243" s="35"/>
      <c r="G243" s="34"/>
      <c r="H243" s="34"/>
      <c r="I243" s="63"/>
      <c r="J243" s="34"/>
      <c r="K243" s="34"/>
      <c r="L243" s="34"/>
      <c r="M243" s="34"/>
      <c r="N243" s="35">
        <v>41404</v>
      </c>
      <c r="O243" s="35">
        <v>41425</v>
      </c>
      <c r="P243" s="34">
        <v>0</v>
      </c>
      <c r="Q243" s="34">
        <v>22</v>
      </c>
      <c r="R243" s="34">
        <f t="shared" si="49"/>
        <v>0</v>
      </c>
      <c r="S243" s="34">
        <f t="shared" si="50"/>
        <v>21</v>
      </c>
      <c r="T243" s="34" t="str">
        <f t="shared" si="46"/>
        <v>0 tháng 21 ngày</v>
      </c>
      <c r="U243" s="34"/>
      <c r="V243" s="34"/>
      <c r="W243" s="37" t="s">
        <v>27</v>
      </c>
      <c r="X243" s="34"/>
      <c r="Y243" s="316"/>
      <c r="Z243" s="47"/>
    </row>
    <row r="244" spans="1:26" s="1" customFormat="1" ht="18.75" customHeight="1" x14ac:dyDescent="0.25">
      <c r="A244" s="49"/>
      <c r="B244" s="53"/>
      <c r="C244" s="54"/>
      <c r="D244" s="35"/>
      <c r="E244" s="34"/>
      <c r="F244" s="35"/>
      <c r="G244" s="34"/>
      <c r="H244" s="34"/>
      <c r="I244" s="63"/>
      <c r="J244" s="34"/>
      <c r="K244" s="34"/>
      <c r="L244" s="34"/>
      <c r="M244" s="34"/>
      <c r="N244" s="35">
        <v>41496</v>
      </c>
      <c r="O244" s="35">
        <v>41639</v>
      </c>
      <c r="P244" s="34">
        <v>4</v>
      </c>
      <c r="Q244" s="34">
        <v>22</v>
      </c>
      <c r="R244" s="34">
        <f t="shared" si="49"/>
        <v>4</v>
      </c>
      <c r="S244" s="34">
        <f t="shared" si="50"/>
        <v>21</v>
      </c>
      <c r="T244" s="34" t="str">
        <f t="shared" si="46"/>
        <v>4 tháng 21 ngày</v>
      </c>
      <c r="U244" s="34"/>
      <c r="V244" s="34"/>
      <c r="W244" s="37" t="s">
        <v>27</v>
      </c>
      <c r="X244" s="34"/>
      <c r="Y244" s="316"/>
      <c r="Z244" s="47"/>
    </row>
    <row r="245" spans="1:26" s="1" customFormat="1" ht="18.75" customHeight="1" x14ac:dyDescent="0.25">
      <c r="A245" s="49"/>
      <c r="B245" s="53"/>
      <c r="C245" s="54"/>
      <c r="D245" s="35"/>
      <c r="E245" s="34"/>
      <c r="F245" s="35"/>
      <c r="G245" s="34"/>
      <c r="H245" s="34"/>
      <c r="I245" s="63"/>
      <c r="J245" s="34"/>
      <c r="K245" s="34"/>
      <c r="L245" s="34"/>
      <c r="M245" s="34"/>
      <c r="N245" s="35">
        <v>41641</v>
      </c>
      <c r="O245" s="35">
        <v>41790</v>
      </c>
      <c r="P245" s="34">
        <v>5</v>
      </c>
      <c r="Q245" s="34">
        <v>0</v>
      </c>
      <c r="R245" s="34">
        <f t="shared" si="49"/>
        <v>4</v>
      </c>
      <c r="S245" s="34">
        <f t="shared" si="50"/>
        <v>29</v>
      </c>
      <c r="T245" s="34" t="str">
        <f t="shared" si="46"/>
        <v>4 tháng 29 ngày</v>
      </c>
      <c r="U245" s="34"/>
      <c r="V245" s="34"/>
      <c r="W245" s="37" t="s">
        <v>116</v>
      </c>
      <c r="X245" s="34"/>
      <c r="Y245" s="59"/>
      <c r="Z245" s="317" t="s">
        <v>118</v>
      </c>
    </row>
    <row r="246" spans="1:26" s="1" customFormat="1" ht="18.75" customHeight="1" x14ac:dyDescent="0.25">
      <c r="A246" s="49"/>
      <c r="B246" s="53"/>
      <c r="C246" s="54"/>
      <c r="D246" s="35"/>
      <c r="E246" s="34"/>
      <c r="F246" s="35"/>
      <c r="G246" s="34"/>
      <c r="H246" s="34"/>
      <c r="I246" s="63"/>
      <c r="J246" s="34"/>
      <c r="K246" s="34"/>
      <c r="L246" s="34"/>
      <c r="M246" s="34"/>
      <c r="N246" s="35">
        <v>41852</v>
      </c>
      <c r="O246" s="35">
        <v>42063</v>
      </c>
      <c r="P246" s="34">
        <v>7</v>
      </c>
      <c r="Q246" s="34">
        <v>0</v>
      </c>
      <c r="R246" s="34">
        <f t="shared" si="49"/>
        <v>6</v>
      </c>
      <c r="S246" s="34">
        <f t="shared" si="50"/>
        <v>27</v>
      </c>
      <c r="T246" s="34" t="str">
        <f t="shared" si="46"/>
        <v>6 tháng 27 ngày</v>
      </c>
      <c r="U246" s="34"/>
      <c r="V246" s="34"/>
      <c r="W246" s="37" t="s">
        <v>116</v>
      </c>
      <c r="X246" s="34"/>
      <c r="Y246" s="59"/>
      <c r="Z246" s="318"/>
    </row>
    <row r="247" spans="1:26" s="1" customFormat="1" ht="18.75" customHeight="1" x14ac:dyDescent="0.25">
      <c r="A247" s="49"/>
      <c r="B247" s="53"/>
      <c r="C247" s="54"/>
      <c r="D247" s="35"/>
      <c r="E247" s="34"/>
      <c r="F247" s="35"/>
      <c r="G247" s="34"/>
      <c r="H247" s="34"/>
      <c r="I247" s="63"/>
      <c r="J247" s="34"/>
      <c r="K247" s="34"/>
      <c r="L247" s="34"/>
      <c r="M247" s="34"/>
      <c r="N247" s="35">
        <v>42064</v>
      </c>
      <c r="O247" s="35">
        <v>42155</v>
      </c>
      <c r="P247" s="34">
        <v>3</v>
      </c>
      <c r="Q247" s="34">
        <v>0</v>
      </c>
      <c r="R247" s="34">
        <f t="shared" si="49"/>
        <v>2</v>
      </c>
      <c r="S247" s="34">
        <f t="shared" si="50"/>
        <v>30</v>
      </c>
      <c r="T247" s="34" t="str">
        <f t="shared" si="46"/>
        <v>3 tháng 0 ngày</v>
      </c>
      <c r="U247" s="34"/>
      <c r="V247" s="34"/>
      <c r="W247" s="37" t="s">
        <v>116</v>
      </c>
      <c r="X247" s="34"/>
      <c r="Y247" s="59"/>
      <c r="Z247" s="319"/>
    </row>
    <row r="248" spans="1:26" s="1" customFormat="1" ht="18.75" customHeight="1" x14ac:dyDescent="0.25">
      <c r="A248" s="49"/>
      <c r="B248" s="53"/>
      <c r="C248" s="54"/>
      <c r="D248" s="35"/>
      <c r="E248" s="34"/>
      <c r="F248" s="35"/>
      <c r="G248" s="34"/>
      <c r="H248" s="34"/>
      <c r="I248" s="63"/>
      <c r="J248" s="34"/>
      <c r="K248" s="34"/>
      <c r="L248" s="34"/>
      <c r="M248" s="34"/>
      <c r="N248" s="35">
        <v>42217</v>
      </c>
      <c r="O248" s="35">
        <v>42369</v>
      </c>
      <c r="P248" s="34">
        <v>5</v>
      </c>
      <c r="Q248" s="34">
        <v>0</v>
      </c>
      <c r="R248" s="34">
        <f t="shared" si="49"/>
        <v>4</v>
      </c>
      <c r="S248" s="34">
        <f t="shared" si="50"/>
        <v>30</v>
      </c>
      <c r="T248" s="34" t="str">
        <f t="shared" si="46"/>
        <v>5 tháng 0 ngày</v>
      </c>
      <c r="U248" s="34"/>
      <c r="V248" s="34"/>
      <c r="W248" s="37" t="s">
        <v>117</v>
      </c>
      <c r="X248" s="34"/>
      <c r="Y248" s="59"/>
      <c r="Z248" s="317" t="s">
        <v>119</v>
      </c>
    </row>
    <row r="249" spans="1:26" s="1" customFormat="1" ht="18.75" customHeight="1" x14ac:dyDescent="0.25">
      <c r="A249" s="49"/>
      <c r="B249" s="53"/>
      <c r="C249" s="54"/>
      <c r="D249" s="35"/>
      <c r="E249" s="34"/>
      <c r="F249" s="35"/>
      <c r="G249" s="34"/>
      <c r="H249" s="34"/>
      <c r="I249" s="63"/>
      <c r="J249" s="34"/>
      <c r="K249" s="34"/>
      <c r="L249" s="34"/>
      <c r="M249" s="34"/>
      <c r="N249" s="35">
        <v>42371</v>
      </c>
      <c r="O249" s="35">
        <v>42521</v>
      </c>
      <c r="P249" s="34">
        <v>5</v>
      </c>
      <c r="Q249" s="34">
        <v>0</v>
      </c>
      <c r="R249" s="34">
        <f t="shared" si="49"/>
        <v>4</v>
      </c>
      <c r="S249" s="34">
        <f t="shared" si="50"/>
        <v>29</v>
      </c>
      <c r="T249" s="34" t="str">
        <f t="shared" si="46"/>
        <v>4 tháng 29 ngày</v>
      </c>
      <c r="U249" s="34"/>
      <c r="V249" s="34"/>
      <c r="W249" s="37" t="s">
        <v>117</v>
      </c>
      <c r="X249" s="34"/>
      <c r="Y249" s="59"/>
      <c r="Z249" s="319"/>
    </row>
    <row r="250" spans="1:26" s="1" customFormat="1" ht="18.75" customHeight="1" x14ac:dyDescent="0.25">
      <c r="A250" s="49"/>
      <c r="B250" s="53"/>
      <c r="C250" s="54"/>
      <c r="D250" s="35"/>
      <c r="E250" s="34"/>
      <c r="F250" s="35"/>
      <c r="G250" s="34"/>
      <c r="H250" s="34"/>
      <c r="I250" s="63"/>
      <c r="J250" s="34"/>
      <c r="K250" s="34"/>
      <c r="L250" s="34"/>
      <c r="M250" s="34"/>
      <c r="N250" s="35">
        <v>42592</v>
      </c>
      <c r="O250" s="35">
        <v>42684</v>
      </c>
      <c r="P250" s="34">
        <v>3</v>
      </c>
      <c r="Q250" s="34">
        <v>0</v>
      </c>
      <c r="R250" s="34">
        <f t="shared" si="49"/>
        <v>3</v>
      </c>
      <c r="S250" s="34">
        <f t="shared" si="50"/>
        <v>0</v>
      </c>
      <c r="T250" s="34" t="str">
        <f t="shared" si="46"/>
        <v>3 tháng 0 ngày</v>
      </c>
      <c r="U250" s="34"/>
      <c r="V250" s="34"/>
      <c r="W250" s="37" t="s">
        <v>115</v>
      </c>
      <c r="X250" s="34"/>
      <c r="Y250" s="59"/>
      <c r="Z250" s="47"/>
    </row>
    <row r="251" spans="1:26" s="1" customFormat="1" ht="18.75" customHeight="1" x14ac:dyDescent="0.25">
      <c r="A251" s="49"/>
      <c r="B251" s="53"/>
      <c r="C251" s="54"/>
      <c r="D251" s="35"/>
      <c r="E251" s="34"/>
      <c r="F251" s="35"/>
      <c r="G251" s="34"/>
      <c r="H251" s="34"/>
      <c r="I251" s="63"/>
      <c r="J251" s="34"/>
      <c r="K251" s="34"/>
      <c r="L251" s="34"/>
      <c r="M251" s="34"/>
      <c r="N251" s="35">
        <v>42684</v>
      </c>
      <c r="O251" s="35">
        <v>42776</v>
      </c>
      <c r="P251" s="34">
        <v>3</v>
      </c>
      <c r="Q251" s="34">
        <v>0</v>
      </c>
      <c r="R251" s="34">
        <f t="shared" si="49"/>
        <v>3</v>
      </c>
      <c r="S251" s="34">
        <f t="shared" si="50"/>
        <v>0</v>
      </c>
      <c r="T251" s="34" t="str">
        <f t="shared" si="46"/>
        <v>3 tháng 0 ngày</v>
      </c>
      <c r="U251" s="34"/>
      <c r="V251" s="34"/>
      <c r="W251" s="37" t="s">
        <v>115</v>
      </c>
      <c r="X251" s="34"/>
      <c r="Y251" s="59"/>
      <c r="Z251" s="47"/>
    </row>
    <row r="252" spans="1:26" s="1" customFormat="1" ht="18.75" customHeight="1" x14ac:dyDescent="0.25">
      <c r="A252" s="49"/>
      <c r="B252" s="53"/>
      <c r="C252" s="54"/>
      <c r="D252" s="35"/>
      <c r="E252" s="34"/>
      <c r="F252" s="35"/>
      <c r="G252" s="34"/>
      <c r="H252" s="34"/>
      <c r="I252" s="63"/>
      <c r="J252" s="34"/>
      <c r="K252" s="34"/>
      <c r="L252" s="34"/>
      <c r="M252" s="34"/>
      <c r="N252" s="35">
        <v>42776</v>
      </c>
      <c r="O252" s="35">
        <v>42886</v>
      </c>
      <c r="P252" s="34">
        <v>3</v>
      </c>
      <c r="Q252" s="34">
        <v>22</v>
      </c>
      <c r="R252" s="34">
        <f t="shared" si="49"/>
        <v>3</v>
      </c>
      <c r="S252" s="34">
        <f t="shared" si="50"/>
        <v>21</v>
      </c>
      <c r="T252" s="34" t="str">
        <f t="shared" si="46"/>
        <v>3 tháng 21 ngày</v>
      </c>
      <c r="U252" s="34"/>
      <c r="V252" s="34"/>
      <c r="W252" s="37" t="s">
        <v>115</v>
      </c>
      <c r="X252" s="34"/>
      <c r="Y252" s="59"/>
      <c r="Z252" s="47"/>
    </row>
    <row r="253" spans="1:26" s="1" customFormat="1" ht="18.75" customHeight="1" x14ac:dyDescent="0.25">
      <c r="A253" s="49"/>
      <c r="B253" s="53"/>
      <c r="C253" s="54"/>
      <c r="D253" s="35"/>
      <c r="E253" s="34"/>
      <c r="F253" s="35"/>
      <c r="G253" s="34"/>
      <c r="H253" s="34"/>
      <c r="I253" s="63"/>
      <c r="J253" s="34"/>
      <c r="K253" s="34"/>
      <c r="L253" s="34"/>
      <c r="M253" s="34"/>
      <c r="N253" s="35"/>
      <c r="O253" s="35"/>
      <c r="P253" s="45">
        <f>SUM(P240:P252)</f>
        <v>47</v>
      </c>
      <c r="Q253" s="45">
        <f>SUM(Q240:Q252)</f>
        <v>66</v>
      </c>
      <c r="R253" s="45">
        <f>SUM(R240:R252)</f>
        <v>39</v>
      </c>
      <c r="S253" s="45">
        <f>SUM(S240:S252)</f>
        <v>297</v>
      </c>
      <c r="T253" s="39" t="str">
        <f t="shared" si="46"/>
        <v>48 tháng 27 ngày</v>
      </c>
      <c r="U253" s="40">
        <v>0</v>
      </c>
      <c r="V253" s="39" t="str">
        <f>T253</f>
        <v>48 tháng 27 ngày</v>
      </c>
      <c r="W253" s="37"/>
      <c r="X253" s="34"/>
      <c r="Y253" s="60"/>
      <c r="Z253" s="47"/>
    </row>
    <row r="254" spans="1:26" s="1" customFormat="1" ht="18.75" customHeight="1" x14ac:dyDescent="0.25">
      <c r="A254" s="49">
        <v>35</v>
      </c>
      <c r="B254" s="51" t="s">
        <v>180</v>
      </c>
      <c r="C254" s="50" t="s">
        <v>181</v>
      </c>
      <c r="D254" s="35">
        <v>32113</v>
      </c>
      <c r="E254" s="34" t="s">
        <v>120</v>
      </c>
      <c r="F254" s="35">
        <v>40780</v>
      </c>
      <c r="G254" s="34" t="s">
        <v>194</v>
      </c>
      <c r="H254" s="34" t="s">
        <v>195</v>
      </c>
      <c r="I254" s="63" t="s">
        <v>42</v>
      </c>
      <c r="J254" s="34"/>
      <c r="K254" s="34" t="s">
        <v>121</v>
      </c>
      <c r="L254" s="34" t="s">
        <v>111</v>
      </c>
      <c r="M254" s="34" t="s">
        <v>112</v>
      </c>
      <c r="N254" s="35">
        <v>40770</v>
      </c>
      <c r="O254" s="35">
        <v>41060</v>
      </c>
      <c r="P254" s="34">
        <v>9</v>
      </c>
      <c r="Q254" s="34">
        <v>16</v>
      </c>
      <c r="R254" s="34">
        <f t="shared" ref="R254:R259" si="51">DATEDIF(N254,O254,"m")</f>
        <v>9</v>
      </c>
      <c r="S254" s="34">
        <f t="shared" ref="S254:S259" si="52">DATEDIF(N254,O254,"md")</f>
        <v>16</v>
      </c>
      <c r="T254" s="34" t="str">
        <f t="shared" si="46"/>
        <v>9 tháng 16 ngày</v>
      </c>
      <c r="U254" s="61" t="s">
        <v>122</v>
      </c>
      <c r="V254" s="45"/>
      <c r="W254" s="37" t="s">
        <v>124</v>
      </c>
      <c r="X254" s="34" t="s">
        <v>198</v>
      </c>
      <c r="Y254" s="311" t="s">
        <v>33</v>
      </c>
      <c r="Z254" s="38" t="s">
        <v>123</v>
      </c>
    </row>
    <row r="255" spans="1:26" s="1" customFormat="1" ht="18.75" customHeight="1" x14ac:dyDescent="0.25">
      <c r="A255" s="49"/>
      <c r="B255" s="51"/>
      <c r="C255" s="50"/>
      <c r="D255" s="35"/>
      <c r="E255" s="34"/>
      <c r="F255" s="35"/>
      <c r="G255" s="34"/>
      <c r="H255" s="34"/>
      <c r="I255" s="63"/>
      <c r="J255" s="34"/>
      <c r="K255" s="34"/>
      <c r="L255" s="34"/>
      <c r="M255" s="34"/>
      <c r="N255" s="35">
        <v>41136</v>
      </c>
      <c r="O255" s="35">
        <v>41425</v>
      </c>
      <c r="P255" s="34">
        <v>9</v>
      </c>
      <c r="Q255" s="34">
        <v>16</v>
      </c>
      <c r="R255" s="34">
        <f t="shared" si="51"/>
        <v>9</v>
      </c>
      <c r="S255" s="34">
        <f t="shared" si="52"/>
        <v>16</v>
      </c>
      <c r="T255" s="34" t="str">
        <f t="shared" si="46"/>
        <v>9 tháng 16 ngày</v>
      </c>
      <c r="U255" s="34"/>
      <c r="V255" s="36"/>
      <c r="W255" s="37" t="s">
        <v>124</v>
      </c>
      <c r="X255" s="34"/>
      <c r="Y255" s="312"/>
      <c r="Z255" s="38" t="s">
        <v>127</v>
      </c>
    </row>
    <row r="256" spans="1:26" s="1" customFormat="1" ht="18.75" customHeight="1" x14ac:dyDescent="0.25">
      <c r="A256" s="49"/>
      <c r="B256" s="51"/>
      <c r="C256" s="50"/>
      <c r="D256" s="35"/>
      <c r="E256" s="34"/>
      <c r="F256" s="34"/>
      <c r="G256" s="34"/>
      <c r="H256" s="34"/>
      <c r="I256" s="63"/>
      <c r="J256" s="34"/>
      <c r="K256" s="34"/>
      <c r="L256" s="34"/>
      <c r="M256" s="34"/>
      <c r="N256" s="35">
        <v>41548</v>
      </c>
      <c r="O256" s="35">
        <v>41790</v>
      </c>
      <c r="P256" s="34">
        <v>8</v>
      </c>
      <c r="Q256" s="34">
        <v>21</v>
      </c>
      <c r="R256" s="34">
        <f t="shared" si="51"/>
        <v>7</v>
      </c>
      <c r="S256" s="34">
        <f t="shared" si="52"/>
        <v>30</v>
      </c>
      <c r="T256" s="34" t="str">
        <f t="shared" si="46"/>
        <v>8 tháng 0 ngày</v>
      </c>
      <c r="U256" s="34"/>
      <c r="V256" s="36"/>
      <c r="W256" s="37" t="s">
        <v>125</v>
      </c>
      <c r="X256" s="34"/>
      <c r="Y256" s="312"/>
      <c r="Z256" s="38"/>
    </row>
    <row r="257" spans="1:26" s="1" customFormat="1" ht="18.75" customHeight="1" x14ac:dyDescent="0.25">
      <c r="A257" s="49"/>
      <c r="B257" s="51"/>
      <c r="C257" s="50"/>
      <c r="D257" s="35"/>
      <c r="E257" s="34"/>
      <c r="F257" s="34"/>
      <c r="G257" s="34"/>
      <c r="H257" s="34"/>
      <c r="I257" s="63"/>
      <c r="J257" s="34"/>
      <c r="K257" s="34"/>
      <c r="L257" s="34"/>
      <c r="M257" s="34"/>
      <c r="N257" s="35">
        <v>41866</v>
      </c>
      <c r="O257" s="35">
        <v>42155</v>
      </c>
      <c r="P257" s="34">
        <v>9</v>
      </c>
      <c r="Q257" s="34">
        <v>16</v>
      </c>
      <c r="R257" s="34">
        <f t="shared" si="51"/>
        <v>9</v>
      </c>
      <c r="S257" s="34">
        <f t="shared" si="52"/>
        <v>16</v>
      </c>
      <c r="T257" s="34" t="str">
        <f t="shared" si="46"/>
        <v>9 tháng 16 ngày</v>
      </c>
      <c r="U257" s="34"/>
      <c r="V257" s="36"/>
      <c r="W257" s="37" t="s">
        <v>124</v>
      </c>
      <c r="X257" s="34"/>
      <c r="Y257" s="312"/>
      <c r="Z257" s="38" t="s">
        <v>127</v>
      </c>
    </row>
    <row r="258" spans="1:26" s="1" customFormat="1" ht="18.75" customHeight="1" x14ac:dyDescent="0.25">
      <c r="A258" s="49"/>
      <c r="B258" s="51"/>
      <c r="C258" s="50"/>
      <c r="D258" s="35"/>
      <c r="E258" s="34"/>
      <c r="F258" s="34"/>
      <c r="G258" s="34"/>
      <c r="H258" s="34"/>
      <c r="I258" s="63"/>
      <c r="J258" s="34"/>
      <c r="K258" s="34"/>
      <c r="L258" s="34"/>
      <c r="M258" s="34"/>
      <c r="N258" s="35">
        <v>42226</v>
      </c>
      <c r="O258" s="35">
        <v>42521</v>
      </c>
      <c r="P258" s="34">
        <v>9</v>
      </c>
      <c r="Q258" s="34">
        <v>21</v>
      </c>
      <c r="R258" s="34">
        <f t="shared" si="51"/>
        <v>9</v>
      </c>
      <c r="S258" s="34">
        <f t="shared" si="52"/>
        <v>21</v>
      </c>
      <c r="T258" s="34" t="str">
        <f t="shared" si="46"/>
        <v>9 tháng 21 ngày</v>
      </c>
      <c r="U258" s="34"/>
      <c r="V258" s="36"/>
      <c r="W258" s="37" t="s">
        <v>126</v>
      </c>
      <c r="X258" s="34"/>
      <c r="Y258" s="312"/>
      <c r="Z258" s="38"/>
    </row>
    <row r="259" spans="1:26" s="1" customFormat="1" ht="18.75" customHeight="1" x14ac:dyDescent="0.25">
      <c r="A259" s="49"/>
      <c r="B259" s="51"/>
      <c r="C259" s="50"/>
      <c r="D259" s="35"/>
      <c r="E259" s="34"/>
      <c r="F259" s="34"/>
      <c r="G259" s="34"/>
      <c r="H259" s="34"/>
      <c r="I259" s="63"/>
      <c r="J259" s="34"/>
      <c r="K259" s="34"/>
      <c r="L259" s="34"/>
      <c r="M259" s="34"/>
      <c r="N259" s="35">
        <v>42597</v>
      </c>
      <c r="O259" s="35">
        <v>42886</v>
      </c>
      <c r="P259" s="34">
        <v>9</v>
      </c>
      <c r="Q259" s="34">
        <v>16</v>
      </c>
      <c r="R259" s="34">
        <f t="shared" si="51"/>
        <v>9</v>
      </c>
      <c r="S259" s="34">
        <f t="shared" si="52"/>
        <v>16</v>
      </c>
      <c r="T259" s="34" t="str">
        <f t="shared" si="46"/>
        <v>9 tháng 16 ngày</v>
      </c>
      <c r="U259" s="34"/>
      <c r="V259" s="36"/>
      <c r="W259" s="37" t="s">
        <v>121</v>
      </c>
      <c r="X259" s="34"/>
      <c r="Y259" s="312"/>
      <c r="Z259" s="38"/>
    </row>
    <row r="260" spans="1:26" s="1" customFormat="1" ht="18.75" customHeight="1" x14ac:dyDescent="0.25">
      <c r="A260" s="49"/>
      <c r="B260" s="51"/>
      <c r="C260" s="50"/>
      <c r="D260" s="35"/>
      <c r="E260" s="34"/>
      <c r="F260" s="34"/>
      <c r="G260" s="34"/>
      <c r="H260" s="34"/>
      <c r="I260" s="63"/>
      <c r="J260" s="34"/>
      <c r="K260" s="34"/>
      <c r="L260" s="34"/>
      <c r="M260" s="34"/>
      <c r="N260" s="35"/>
      <c r="O260" s="35"/>
      <c r="P260" s="39">
        <f>SUM(P254:P259)</f>
        <v>53</v>
      </c>
      <c r="Q260" s="39">
        <f>SUM(Q254:Q259)</f>
        <v>106</v>
      </c>
      <c r="R260" s="39">
        <f>SUM(R254:R259)</f>
        <v>52</v>
      </c>
      <c r="S260" s="39">
        <f>SUM(S254:S259)</f>
        <v>115</v>
      </c>
      <c r="T260" s="39" t="str">
        <f t="shared" si="46"/>
        <v>55 tháng 25 ngày</v>
      </c>
      <c r="U260" s="39" t="s">
        <v>122</v>
      </c>
      <c r="V260" s="39" t="s">
        <v>128</v>
      </c>
      <c r="W260" s="37"/>
      <c r="X260" s="34"/>
      <c r="Y260" s="312"/>
      <c r="Z260" s="38"/>
    </row>
    <row r="261" spans="1:26" s="1" customFormat="1" ht="18.75" customHeight="1" x14ac:dyDescent="0.25">
      <c r="A261" s="49">
        <v>36</v>
      </c>
      <c r="B261" s="51" t="s">
        <v>182</v>
      </c>
      <c r="C261" s="50" t="s">
        <v>183</v>
      </c>
      <c r="D261" s="35">
        <v>32296</v>
      </c>
      <c r="E261" s="34" t="s">
        <v>130</v>
      </c>
      <c r="F261" s="35">
        <v>40408</v>
      </c>
      <c r="G261" s="34" t="s">
        <v>194</v>
      </c>
      <c r="H261" s="34" t="s">
        <v>24</v>
      </c>
      <c r="I261" s="63" t="s">
        <v>42</v>
      </c>
      <c r="J261" s="34"/>
      <c r="K261" s="34" t="s">
        <v>131</v>
      </c>
      <c r="L261" s="34" t="s">
        <v>111</v>
      </c>
      <c r="M261" s="34" t="s">
        <v>112</v>
      </c>
      <c r="N261" s="35">
        <v>40422</v>
      </c>
      <c r="O261" s="35">
        <v>40694</v>
      </c>
      <c r="P261" s="34">
        <v>9</v>
      </c>
      <c r="Q261" s="34">
        <v>0</v>
      </c>
      <c r="R261" s="34">
        <f t="shared" ref="R261:R267" si="53">DATEDIF(N261,O261,"m")</f>
        <v>8</v>
      </c>
      <c r="S261" s="34">
        <f t="shared" ref="S261:S267" si="54">DATEDIF(N261,O261,"md")</f>
        <v>30</v>
      </c>
      <c r="T261" s="34" t="str">
        <f t="shared" si="46"/>
        <v>9 tháng 0 ngày</v>
      </c>
      <c r="U261" s="39"/>
      <c r="V261" s="36"/>
      <c r="W261" s="37" t="s">
        <v>132</v>
      </c>
      <c r="X261" s="34" t="s">
        <v>198</v>
      </c>
      <c r="Y261" s="320" t="s">
        <v>33</v>
      </c>
      <c r="Z261" s="41"/>
    </row>
    <row r="262" spans="1:26" s="1" customFormat="1" ht="18.75" customHeight="1" x14ac:dyDescent="0.25">
      <c r="A262" s="49"/>
      <c r="B262" s="51"/>
      <c r="C262" s="50"/>
      <c r="D262" s="35"/>
      <c r="E262" s="34"/>
      <c r="F262" s="34"/>
      <c r="G262" s="34"/>
      <c r="H262" s="34"/>
      <c r="I262" s="63"/>
      <c r="J262" s="34"/>
      <c r="K262" s="34"/>
      <c r="L262" s="34"/>
      <c r="M262" s="34"/>
      <c r="N262" s="35">
        <v>40770</v>
      </c>
      <c r="O262" s="35">
        <v>41060</v>
      </c>
      <c r="P262" s="34">
        <v>9</v>
      </c>
      <c r="Q262" s="34">
        <v>16</v>
      </c>
      <c r="R262" s="34">
        <f t="shared" si="53"/>
        <v>9</v>
      </c>
      <c r="S262" s="34">
        <f t="shared" si="54"/>
        <v>16</v>
      </c>
      <c r="T262" s="34" t="str">
        <f t="shared" si="46"/>
        <v>9 tháng 16 ngày</v>
      </c>
      <c r="U262" s="39"/>
      <c r="V262" s="36"/>
      <c r="W262" s="37" t="s">
        <v>132</v>
      </c>
      <c r="X262" s="34"/>
      <c r="Y262" s="321"/>
      <c r="Z262" s="38"/>
    </row>
    <row r="263" spans="1:26" s="1" customFormat="1" ht="18.75" customHeight="1" x14ac:dyDescent="0.25">
      <c r="A263" s="49"/>
      <c r="B263" s="51"/>
      <c r="C263" s="50"/>
      <c r="D263" s="35"/>
      <c r="E263" s="34"/>
      <c r="F263" s="34"/>
      <c r="G263" s="34"/>
      <c r="H263" s="34"/>
      <c r="I263" s="63"/>
      <c r="J263" s="34"/>
      <c r="K263" s="34"/>
      <c r="L263" s="34"/>
      <c r="M263" s="34"/>
      <c r="N263" s="35">
        <v>41153</v>
      </c>
      <c r="O263" s="35">
        <v>41375</v>
      </c>
      <c r="P263" s="34">
        <v>7</v>
      </c>
      <c r="Q263" s="34">
        <v>11</v>
      </c>
      <c r="R263" s="34">
        <f t="shared" si="53"/>
        <v>7</v>
      </c>
      <c r="S263" s="34">
        <f t="shared" si="54"/>
        <v>10</v>
      </c>
      <c r="T263" s="34" t="str">
        <f t="shared" si="46"/>
        <v>7 tháng 10 ngày</v>
      </c>
      <c r="U263" s="39"/>
      <c r="V263" s="36"/>
      <c r="W263" s="37" t="s">
        <v>121</v>
      </c>
      <c r="X263" s="34"/>
      <c r="Y263" s="321"/>
      <c r="Z263" s="38"/>
    </row>
    <row r="264" spans="1:26" s="1" customFormat="1" ht="18.75" customHeight="1" x14ac:dyDescent="0.25">
      <c r="A264" s="49"/>
      <c r="B264" s="51"/>
      <c r="C264" s="50"/>
      <c r="D264" s="35"/>
      <c r="E264" s="34"/>
      <c r="F264" s="34"/>
      <c r="G264" s="34"/>
      <c r="H264" s="34"/>
      <c r="I264" s="63"/>
      <c r="J264" s="34"/>
      <c r="K264" s="34"/>
      <c r="L264" s="34"/>
      <c r="M264" s="34"/>
      <c r="N264" s="35">
        <v>41518</v>
      </c>
      <c r="O264" s="35">
        <v>41790</v>
      </c>
      <c r="P264" s="34">
        <v>9</v>
      </c>
      <c r="Q264" s="34">
        <v>0</v>
      </c>
      <c r="R264" s="34">
        <f t="shared" si="53"/>
        <v>8</v>
      </c>
      <c r="S264" s="34">
        <f t="shared" si="54"/>
        <v>30</v>
      </c>
      <c r="T264" s="34" t="str">
        <f t="shared" si="46"/>
        <v>9 tháng 0 ngày</v>
      </c>
      <c r="U264" s="39"/>
      <c r="V264" s="36"/>
      <c r="W264" s="37" t="s">
        <v>121</v>
      </c>
      <c r="X264" s="34"/>
      <c r="Y264" s="321"/>
      <c r="Z264" s="38"/>
    </row>
    <row r="265" spans="1:26" s="1" customFormat="1" ht="18.75" customHeight="1" x14ac:dyDescent="0.25">
      <c r="A265" s="49"/>
      <c r="B265" s="51"/>
      <c r="C265" s="50"/>
      <c r="D265" s="35"/>
      <c r="E265" s="34"/>
      <c r="F265" s="34"/>
      <c r="G265" s="34"/>
      <c r="H265" s="34"/>
      <c r="I265" s="63"/>
      <c r="J265" s="34"/>
      <c r="K265" s="34"/>
      <c r="L265" s="34"/>
      <c r="M265" s="34"/>
      <c r="N265" s="35">
        <v>41862</v>
      </c>
      <c r="O265" s="35">
        <v>42155</v>
      </c>
      <c r="P265" s="34">
        <v>9</v>
      </c>
      <c r="Q265" s="34">
        <v>20</v>
      </c>
      <c r="R265" s="34">
        <f t="shared" si="53"/>
        <v>9</v>
      </c>
      <c r="S265" s="34">
        <f t="shared" si="54"/>
        <v>20</v>
      </c>
      <c r="T265" s="34" t="str">
        <f t="shared" si="46"/>
        <v>9 tháng 20 ngày</v>
      </c>
      <c r="U265" s="39"/>
      <c r="V265" s="36"/>
      <c r="W265" s="37" t="s">
        <v>121</v>
      </c>
      <c r="X265" s="34"/>
      <c r="Y265" s="321"/>
      <c r="Z265" s="38"/>
    </row>
    <row r="266" spans="1:26" s="1" customFormat="1" ht="18.75" customHeight="1" x14ac:dyDescent="0.25">
      <c r="A266" s="49"/>
      <c r="B266" s="51"/>
      <c r="C266" s="50"/>
      <c r="D266" s="35"/>
      <c r="E266" s="34"/>
      <c r="F266" s="34"/>
      <c r="G266" s="34"/>
      <c r="H266" s="34"/>
      <c r="I266" s="63"/>
      <c r="J266" s="34"/>
      <c r="K266" s="34"/>
      <c r="L266" s="34"/>
      <c r="M266" s="34"/>
      <c r="N266" s="35">
        <v>42233</v>
      </c>
      <c r="O266" s="35">
        <v>42521</v>
      </c>
      <c r="P266" s="34">
        <v>9</v>
      </c>
      <c r="Q266" s="34">
        <v>14</v>
      </c>
      <c r="R266" s="34">
        <f>DATEDIF(N266,O266,"m")</f>
        <v>9</v>
      </c>
      <c r="S266" s="34">
        <f>DATEDIF(N266,O266,"md")</f>
        <v>14</v>
      </c>
      <c r="T266" s="34" t="str">
        <f>R266+INT(S266/30)&amp;" tháng "&amp;MOD(S266,30)&amp;" ngày"</f>
        <v>9 tháng 14 ngày</v>
      </c>
      <c r="U266" s="39"/>
      <c r="V266" s="36"/>
      <c r="W266" s="37" t="s">
        <v>133</v>
      </c>
      <c r="X266" s="34"/>
      <c r="Y266" s="321"/>
      <c r="Z266" s="38"/>
    </row>
    <row r="267" spans="1:26" s="1" customFormat="1" ht="18.75" customHeight="1" x14ac:dyDescent="0.25">
      <c r="A267" s="49"/>
      <c r="B267" s="51"/>
      <c r="C267" s="50"/>
      <c r="D267" s="35"/>
      <c r="E267" s="34"/>
      <c r="F267" s="34"/>
      <c r="G267" s="34"/>
      <c r="H267" s="34"/>
      <c r="I267" s="63"/>
      <c r="J267" s="34"/>
      <c r="K267" s="34"/>
      <c r="L267" s="34"/>
      <c r="M267" s="34"/>
      <c r="N267" s="35">
        <v>42592</v>
      </c>
      <c r="O267" s="35">
        <v>42886</v>
      </c>
      <c r="P267" s="34">
        <v>9</v>
      </c>
      <c r="Q267" s="34">
        <v>21</v>
      </c>
      <c r="R267" s="34">
        <f t="shared" si="53"/>
        <v>9</v>
      </c>
      <c r="S267" s="34">
        <f t="shared" si="54"/>
        <v>21</v>
      </c>
      <c r="T267" s="34" t="str">
        <f t="shared" si="46"/>
        <v>9 tháng 21 ngày</v>
      </c>
      <c r="U267" s="39"/>
      <c r="V267" s="36"/>
      <c r="W267" s="37" t="s">
        <v>131</v>
      </c>
      <c r="X267" s="34"/>
      <c r="Y267" s="321"/>
      <c r="Z267" s="38"/>
    </row>
    <row r="268" spans="1:26" s="1" customFormat="1" ht="18.75" customHeight="1" x14ac:dyDescent="0.25">
      <c r="A268" s="49"/>
      <c r="B268" s="51"/>
      <c r="C268" s="50"/>
      <c r="D268" s="35"/>
      <c r="E268" s="34"/>
      <c r="F268" s="34"/>
      <c r="G268" s="34"/>
      <c r="H268" s="34"/>
      <c r="I268" s="63"/>
      <c r="J268" s="34"/>
      <c r="K268" s="34"/>
      <c r="L268" s="34"/>
      <c r="M268" s="34"/>
      <c r="N268" s="35"/>
      <c r="O268" s="35"/>
      <c r="P268" s="39">
        <f>SUM(P261:P267)</f>
        <v>61</v>
      </c>
      <c r="Q268" s="39">
        <f>SUM(Q261:Q267)</f>
        <v>82</v>
      </c>
      <c r="R268" s="39">
        <f>SUM(R261:R267)</f>
        <v>59</v>
      </c>
      <c r="S268" s="39">
        <f>SUM(S261:S267)</f>
        <v>141</v>
      </c>
      <c r="T268" s="39" t="str">
        <f t="shared" si="46"/>
        <v>63 tháng 21 ngày</v>
      </c>
      <c r="U268" s="39"/>
      <c r="V268" s="39" t="str">
        <f>T268</f>
        <v>63 tháng 21 ngày</v>
      </c>
      <c r="W268" s="37"/>
      <c r="X268" s="34"/>
      <c r="Y268" s="322"/>
      <c r="Z268" s="38"/>
    </row>
    <row r="269" spans="1:26" s="1" customFormat="1" ht="18.75" customHeight="1" x14ac:dyDescent="0.25">
      <c r="A269" s="49">
        <v>37</v>
      </c>
      <c r="B269" s="51" t="s">
        <v>184</v>
      </c>
      <c r="C269" s="50" t="s">
        <v>172</v>
      </c>
      <c r="D269" s="35">
        <v>33122</v>
      </c>
      <c r="E269" s="34" t="s">
        <v>130</v>
      </c>
      <c r="F269" s="35">
        <v>40777</v>
      </c>
      <c r="G269" s="34" t="s">
        <v>194</v>
      </c>
      <c r="H269" s="34" t="s">
        <v>24</v>
      </c>
      <c r="I269" s="63" t="s">
        <v>42</v>
      </c>
      <c r="J269" s="34"/>
      <c r="K269" s="34" t="s">
        <v>134</v>
      </c>
      <c r="L269" s="34" t="s">
        <v>111</v>
      </c>
      <c r="M269" s="34" t="s">
        <v>112</v>
      </c>
      <c r="N269" s="35">
        <v>40778</v>
      </c>
      <c r="O269" s="35">
        <v>41060</v>
      </c>
      <c r="P269" s="34">
        <v>9</v>
      </c>
      <c r="Q269" s="34">
        <v>8</v>
      </c>
      <c r="R269" s="34">
        <f t="shared" ref="R269:R275" si="55">DATEDIF(N269,O269,"m")</f>
        <v>9</v>
      </c>
      <c r="S269" s="34">
        <f t="shared" ref="S269:S275" si="56">DATEDIF(N269,O269,"md")</f>
        <v>8</v>
      </c>
      <c r="T269" s="34" t="str">
        <f t="shared" si="46"/>
        <v>9 tháng 8 ngày</v>
      </c>
      <c r="U269" s="39"/>
      <c r="V269" s="36"/>
      <c r="W269" s="37" t="s">
        <v>79</v>
      </c>
      <c r="X269" s="34" t="s">
        <v>198</v>
      </c>
      <c r="Y269" s="320" t="s">
        <v>33</v>
      </c>
      <c r="Z269" s="41"/>
    </row>
    <row r="270" spans="1:26" s="1" customFormat="1" ht="18.75" customHeight="1" x14ac:dyDescent="0.25">
      <c r="A270" s="49"/>
      <c r="B270" s="51"/>
      <c r="C270" s="50"/>
      <c r="D270" s="35"/>
      <c r="E270" s="34"/>
      <c r="F270" s="34"/>
      <c r="G270" s="34"/>
      <c r="H270" s="34"/>
      <c r="I270" s="63"/>
      <c r="J270" s="34"/>
      <c r="K270" s="34"/>
      <c r="L270" s="34"/>
      <c r="M270" s="34"/>
      <c r="N270" s="35">
        <v>41143</v>
      </c>
      <c r="O270" s="35">
        <v>41425</v>
      </c>
      <c r="P270" s="34">
        <v>9</v>
      </c>
      <c r="Q270" s="34">
        <v>9</v>
      </c>
      <c r="R270" s="34">
        <f t="shared" si="55"/>
        <v>9</v>
      </c>
      <c r="S270" s="34">
        <f t="shared" si="56"/>
        <v>9</v>
      </c>
      <c r="T270" s="34" t="str">
        <f t="shared" si="46"/>
        <v>9 tháng 9 ngày</v>
      </c>
      <c r="U270" s="39"/>
      <c r="V270" s="36"/>
      <c r="W270" s="37" t="s">
        <v>79</v>
      </c>
      <c r="X270" s="34"/>
      <c r="Y270" s="321"/>
      <c r="Z270" s="38"/>
    </row>
    <row r="271" spans="1:26" s="1" customFormat="1" ht="18.75" customHeight="1" x14ac:dyDescent="0.25">
      <c r="A271" s="49"/>
      <c r="B271" s="51"/>
      <c r="C271" s="50"/>
      <c r="D271" s="35"/>
      <c r="E271" s="34"/>
      <c r="F271" s="34"/>
      <c r="G271" s="34"/>
      <c r="H271" s="34"/>
      <c r="I271" s="63"/>
      <c r="J271" s="34"/>
      <c r="K271" s="34"/>
      <c r="L271" s="34"/>
      <c r="M271" s="34"/>
      <c r="N271" s="35">
        <v>41509</v>
      </c>
      <c r="O271" s="35">
        <v>41600</v>
      </c>
      <c r="P271" s="34">
        <v>3</v>
      </c>
      <c r="Q271" s="34">
        <v>0</v>
      </c>
      <c r="R271" s="34">
        <f t="shared" si="55"/>
        <v>2</v>
      </c>
      <c r="S271" s="34">
        <f t="shared" si="56"/>
        <v>30</v>
      </c>
      <c r="T271" s="34" t="str">
        <f t="shared" si="46"/>
        <v>3 tháng 0 ngày</v>
      </c>
      <c r="U271" s="39"/>
      <c r="V271" s="36"/>
      <c r="W271" s="37" t="s">
        <v>79</v>
      </c>
      <c r="X271" s="34"/>
      <c r="Y271" s="321"/>
      <c r="Z271" s="38"/>
    </row>
    <row r="272" spans="1:26" s="1" customFormat="1" ht="18.75" customHeight="1" x14ac:dyDescent="0.25">
      <c r="A272" s="49"/>
      <c r="B272" s="51"/>
      <c r="C272" s="50"/>
      <c r="D272" s="35"/>
      <c r="E272" s="34"/>
      <c r="F272" s="34"/>
      <c r="G272" s="34"/>
      <c r="H272" s="34"/>
      <c r="I272" s="63"/>
      <c r="J272" s="34"/>
      <c r="K272" s="34"/>
      <c r="L272" s="34"/>
      <c r="M272" s="34"/>
      <c r="N272" s="35">
        <v>41603</v>
      </c>
      <c r="O272" s="35">
        <v>41790</v>
      </c>
      <c r="P272" s="34">
        <v>6</v>
      </c>
      <c r="Q272" s="34">
        <v>6</v>
      </c>
      <c r="R272" s="34">
        <f t="shared" si="55"/>
        <v>6</v>
      </c>
      <c r="S272" s="34">
        <f t="shared" si="56"/>
        <v>6</v>
      </c>
      <c r="T272" s="34" t="str">
        <f t="shared" si="46"/>
        <v>6 tháng 6 ngày</v>
      </c>
      <c r="U272" s="39"/>
      <c r="V272" s="36"/>
      <c r="W272" s="37" t="s">
        <v>79</v>
      </c>
      <c r="X272" s="34"/>
      <c r="Y272" s="321"/>
      <c r="Z272" s="38"/>
    </row>
    <row r="273" spans="1:30" s="1" customFormat="1" ht="18.75" customHeight="1" x14ac:dyDescent="0.25">
      <c r="A273" s="49"/>
      <c r="B273" s="51"/>
      <c r="C273" s="50"/>
      <c r="D273" s="35"/>
      <c r="E273" s="34"/>
      <c r="F273" s="34"/>
      <c r="G273" s="34"/>
      <c r="H273" s="34"/>
      <c r="I273" s="63"/>
      <c r="J273" s="34"/>
      <c r="K273" s="34"/>
      <c r="L273" s="34"/>
      <c r="M273" s="34"/>
      <c r="N273" s="35">
        <v>41887</v>
      </c>
      <c r="O273" s="35">
        <v>42155</v>
      </c>
      <c r="P273" s="34">
        <v>8</v>
      </c>
      <c r="Q273" s="34">
        <v>26</v>
      </c>
      <c r="R273" s="34">
        <f t="shared" si="55"/>
        <v>8</v>
      </c>
      <c r="S273" s="34">
        <f t="shared" si="56"/>
        <v>26</v>
      </c>
      <c r="T273" s="34" t="str">
        <f t="shared" si="46"/>
        <v>8 tháng 26 ngày</v>
      </c>
      <c r="U273" s="39"/>
      <c r="V273" s="36"/>
      <c r="W273" s="37" t="s">
        <v>135</v>
      </c>
      <c r="X273" s="34"/>
      <c r="Y273" s="321"/>
      <c r="Z273" s="38"/>
    </row>
    <row r="274" spans="1:30" s="1" customFormat="1" ht="18.75" customHeight="1" x14ac:dyDescent="0.25">
      <c r="A274" s="49"/>
      <c r="B274" s="51"/>
      <c r="C274" s="50"/>
      <c r="D274" s="35"/>
      <c r="E274" s="34"/>
      <c r="F274" s="34"/>
      <c r="G274" s="34"/>
      <c r="H274" s="34"/>
      <c r="I274" s="63"/>
      <c r="J274" s="34"/>
      <c r="K274" s="34"/>
      <c r="L274" s="34"/>
      <c r="M274" s="34"/>
      <c r="N274" s="35">
        <v>42226</v>
      </c>
      <c r="O274" s="35">
        <v>42521</v>
      </c>
      <c r="P274" s="34">
        <v>9</v>
      </c>
      <c r="Q274" s="34">
        <v>21</v>
      </c>
      <c r="R274" s="34">
        <f t="shared" si="55"/>
        <v>9</v>
      </c>
      <c r="S274" s="34">
        <f t="shared" si="56"/>
        <v>21</v>
      </c>
      <c r="T274" s="34" t="str">
        <f t="shared" si="46"/>
        <v>9 tháng 21 ngày</v>
      </c>
      <c r="U274" s="39"/>
      <c r="V274" s="36"/>
      <c r="W274" s="37" t="s">
        <v>135</v>
      </c>
      <c r="X274" s="34"/>
      <c r="Y274" s="321"/>
      <c r="Z274" s="38"/>
    </row>
    <row r="275" spans="1:30" s="1" customFormat="1" ht="18.75" customHeight="1" x14ac:dyDescent="0.25">
      <c r="A275" s="49"/>
      <c r="B275" s="51"/>
      <c r="C275" s="50"/>
      <c r="D275" s="35"/>
      <c r="E275" s="34"/>
      <c r="F275" s="34"/>
      <c r="G275" s="34"/>
      <c r="H275" s="34"/>
      <c r="I275" s="63"/>
      <c r="J275" s="34"/>
      <c r="K275" s="34"/>
      <c r="L275" s="34"/>
      <c r="M275" s="34"/>
      <c r="N275" s="35">
        <v>42592</v>
      </c>
      <c r="O275" s="35">
        <v>42886</v>
      </c>
      <c r="P275" s="34">
        <v>9</v>
      </c>
      <c r="Q275" s="34">
        <v>21</v>
      </c>
      <c r="R275" s="34">
        <f t="shared" si="55"/>
        <v>9</v>
      </c>
      <c r="S275" s="34">
        <f t="shared" si="56"/>
        <v>21</v>
      </c>
      <c r="T275" s="34" t="str">
        <f t="shared" si="46"/>
        <v>9 tháng 21 ngày</v>
      </c>
      <c r="U275" s="39"/>
      <c r="V275" s="36"/>
      <c r="W275" s="37" t="s">
        <v>134</v>
      </c>
      <c r="X275" s="34"/>
      <c r="Y275" s="321"/>
      <c r="Z275" s="38"/>
    </row>
    <row r="276" spans="1:30" s="1" customFormat="1" ht="18.75" customHeight="1" x14ac:dyDescent="0.25">
      <c r="A276" s="49"/>
      <c r="B276" s="51"/>
      <c r="C276" s="50"/>
      <c r="D276" s="35"/>
      <c r="E276" s="34"/>
      <c r="F276" s="34"/>
      <c r="G276" s="34"/>
      <c r="H276" s="34"/>
      <c r="I276" s="63"/>
      <c r="J276" s="34"/>
      <c r="K276" s="34"/>
      <c r="L276" s="34"/>
      <c r="M276" s="34"/>
      <c r="N276" s="35"/>
      <c r="O276" s="35"/>
      <c r="P276" s="39">
        <f>SUM(P269:P275)</f>
        <v>53</v>
      </c>
      <c r="Q276" s="39">
        <f>SUM(Q269:Q275)</f>
        <v>91</v>
      </c>
      <c r="R276" s="39">
        <f>SUM(R269:R275)</f>
        <v>52</v>
      </c>
      <c r="S276" s="39">
        <f>SUM(S269:S275)</f>
        <v>121</v>
      </c>
      <c r="T276" s="39" t="str">
        <f t="shared" si="46"/>
        <v>56 tháng 1 ngày</v>
      </c>
      <c r="U276" s="39"/>
      <c r="V276" s="39" t="str">
        <f>T276</f>
        <v>56 tháng 1 ngày</v>
      </c>
      <c r="W276" s="37"/>
      <c r="X276" s="34"/>
      <c r="Y276" s="322"/>
      <c r="Z276" s="38"/>
    </row>
    <row r="277" spans="1:30" s="1" customFormat="1" ht="18.75" customHeight="1" x14ac:dyDescent="0.25">
      <c r="A277" s="34">
        <v>38</v>
      </c>
      <c r="B277" s="51" t="s">
        <v>185</v>
      </c>
      <c r="C277" s="50" t="s">
        <v>186</v>
      </c>
      <c r="D277" s="35">
        <v>32966</v>
      </c>
      <c r="E277" s="34" t="s">
        <v>130</v>
      </c>
      <c r="F277" s="35">
        <v>40777</v>
      </c>
      <c r="G277" s="34" t="s">
        <v>194</v>
      </c>
      <c r="H277" s="34" t="s">
        <v>24</v>
      </c>
      <c r="I277" s="63" t="s">
        <v>42</v>
      </c>
      <c r="J277" s="34"/>
      <c r="K277" s="34" t="s">
        <v>136</v>
      </c>
      <c r="L277" s="34" t="s">
        <v>111</v>
      </c>
      <c r="M277" s="34" t="s">
        <v>112</v>
      </c>
      <c r="N277" s="35">
        <v>40772</v>
      </c>
      <c r="O277" s="35">
        <v>41060</v>
      </c>
      <c r="P277" s="34">
        <v>9</v>
      </c>
      <c r="Q277" s="34">
        <v>15</v>
      </c>
      <c r="R277" s="34">
        <f t="shared" ref="R277:R282" si="57">DATEDIF(N277,O277,"m")</f>
        <v>9</v>
      </c>
      <c r="S277" s="34">
        <f t="shared" ref="S277:S282" si="58">DATEDIF(N277,O277,"md")</f>
        <v>14</v>
      </c>
      <c r="T277" s="34" t="str">
        <f t="shared" si="46"/>
        <v>9 tháng 14 ngày</v>
      </c>
      <c r="U277" s="34" t="s">
        <v>62</v>
      </c>
      <c r="V277" s="36"/>
      <c r="W277" s="37" t="s">
        <v>136</v>
      </c>
      <c r="X277" s="34" t="s">
        <v>198</v>
      </c>
      <c r="Y277" s="311" t="s">
        <v>33</v>
      </c>
      <c r="Z277" s="41" t="s">
        <v>471</v>
      </c>
      <c r="AA277" s="17"/>
      <c r="AB277" s="17"/>
      <c r="AC277" s="17"/>
      <c r="AD277" s="17"/>
    </row>
    <row r="278" spans="1:30" s="1" customFormat="1" ht="18.75" customHeight="1" x14ac:dyDescent="0.25">
      <c r="A278" s="34"/>
      <c r="B278" s="51"/>
      <c r="C278" s="50"/>
      <c r="D278" s="35"/>
      <c r="E278" s="34"/>
      <c r="F278" s="34"/>
      <c r="G278" s="34"/>
      <c r="H278" s="34"/>
      <c r="I278" s="63"/>
      <c r="J278" s="34"/>
      <c r="K278" s="34"/>
      <c r="L278" s="34"/>
      <c r="M278" s="34"/>
      <c r="N278" s="35">
        <v>41141</v>
      </c>
      <c r="O278" s="35">
        <v>41425</v>
      </c>
      <c r="P278" s="34">
        <v>9</v>
      </c>
      <c r="Q278" s="34">
        <v>12</v>
      </c>
      <c r="R278" s="34">
        <f t="shared" si="57"/>
        <v>9</v>
      </c>
      <c r="S278" s="34">
        <f t="shared" si="58"/>
        <v>11</v>
      </c>
      <c r="T278" s="34" t="str">
        <f t="shared" si="46"/>
        <v>9 tháng 11 ngày</v>
      </c>
      <c r="U278" s="34"/>
      <c r="V278" s="36"/>
      <c r="W278" s="37" t="s">
        <v>136</v>
      </c>
      <c r="X278" s="34"/>
      <c r="Y278" s="312"/>
      <c r="Z278" s="38"/>
      <c r="AA278" s="17"/>
      <c r="AB278" s="17"/>
      <c r="AC278" s="17"/>
      <c r="AD278" s="17"/>
    </row>
    <row r="279" spans="1:30" s="1" customFormat="1" ht="18.75" customHeight="1" x14ac:dyDescent="0.25">
      <c r="A279" s="34"/>
      <c r="B279" s="51"/>
      <c r="C279" s="50"/>
      <c r="D279" s="35"/>
      <c r="E279" s="34"/>
      <c r="F279" s="34"/>
      <c r="G279" s="34"/>
      <c r="H279" s="34"/>
      <c r="I279" s="63"/>
      <c r="J279" s="34"/>
      <c r="K279" s="34"/>
      <c r="L279" s="34"/>
      <c r="M279" s="34"/>
      <c r="N279" s="35">
        <v>41501</v>
      </c>
      <c r="O279" s="35">
        <v>41790</v>
      </c>
      <c r="P279" s="34">
        <v>9</v>
      </c>
      <c r="Q279" s="34">
        <v>17</v>
      </c>
      <c r="R279" s="34">
        <f t="shared" si="57"/>
        <v>9</v>
      </c>
      <c r="S279" s="34">
        <f t="shared" si="58"/>
        <v>16</v>
      </c>
      <c r="T279" s="34" t="str">
        <f t="shared" ref="T279:T342" si="59">R279+INT(S279/30)&amp;" tháng "&amp;MOD(S279,30)&amp;" ngày"</f>
        <v>9 tháng 16 ngày</v>
      </c>
      <c r="U279" s="45"/>
      <c r="V279" s="45"/>
      <c r="W279" s="37" t="s">
        <v>137</v>
      </c>
      <c r="X279" s="34"/>
      <c r="Y279" s="312"/>
      <c r="Z279" s="38"/>
      <c r="AA279" s="17"/>
      <c r="AB279" s="17"/>
      <c r="AC279" s="17"/>
      <c r="AD279" s="17"/>
    </row>
    <row r="280" spans="1:30" s="1" customFormat="1" ht="18.75" customHeight="1" x14ac:dyDescent="0.25">
      <c r="A280" s="34"/>
      <c r="B280" s="51"/>
      <c r="C280" s="50"/>
      <c r="D280" s="35"/>
      <c r="E280" s="34"/>
      <c r="F280" s="34"/>
      <c r="G280" s="34"/>
      <c r="H280" s="34"/>
      <c r="I280" s="63"/>
      <c r="J280" s="34"/>
      <c r="K280" s="34"/>
      <c r="L280" s="34"/>
      <c r="M280" s="34"/>
      <c r="N280" s="35">
        <v>41939</v>
      </c>
      <c r="O280" s="35">
        <v>42155</v>
      </c>
      <c r="P280" s="34">
        <v>7</v>
      </c>
      <c r="Q280" s="34">
        <v>5</v>
      </c>
      <c r="R280" s="34">
        <f t="shared" si="57"/>
        <v>7</v>
      </c>
      <c r="S280" s="34">
        <f t="shared" si="58"/>
        <v>4</v>
      </c>
      <c r="T280" s="34" t="str">
        <f t="shared" si="59"/>
        <v>7 tháng 4 ngày</v>
      </c>
      <c r="U280" s="45"/>
      <c r="V280" s="45"/>
      <c r="W280" s="37" t="s">
        <v>136</v>
      </c>
      <c r="X280" s="34"/>
      <c r="Y280" s="312"/>
      <c r="Z280" s="38"/>
      <c r="AA280" s="17"/>
      <c r="AB280" s="17"/>
      <c r="AC280" s="17"/>
      <c r="AD280" s="17"/>
    </row>
    <row r="281" spans="1:30" s="1" customFormat="1" ht="18.75" customHeight="1" x14ac:dyDescent="0.25">
      <c r="A281" s="34"/>
      <c r="B281" s="51"/>
      <c r="C281" s="50"/>
      <c r="D281" s="35"/>
      <c r="E281" s="34"/>
      <c r="F281" s="34"/>
      <c r="G281" s="34"/>
      <c r="H281" s="34"/>
      <c r="I281" s="63"/>
      <c r="J281" s="34"/>
      <c r="K281" s="34"/>
      <c r="L281" s="34"/>
      <c r="M281" s="34"/>
      <c r="N281" s="35">
        <v>42233</v>
      </c>
      <c r="O281" s="35">
        <v>42521</v>
      </c>
      <c r="P281" s="34">
        <v>9</v>
      </c>
      <c r="Q281" s="34">
        <v>15</v>
      </c>
      <c r="R281" s="34">
        <f t="shared" si="57"/>
        <v>9</v>
      </c>
      <c r="S281" s="34">
        <f t="shared" si="58"/>
        <v>14</v>
      </c>
      <c r="T281" s="34" t="str">
        <f t="shared" si="59"/>
        <v>9 tháng 14 ngày</v>
      </c>
      <c r="U281" s="45"/>
      <c r="V281" s="45"/>
      <c r="W281" s="37" t="s">
        <v>136</v>
      </c>
      <c r="X281" s="34"/>
      <c r="Y281" s="312"/>
      <c r="Z281" s="38"/>
      <c r="AA281" s="17"/>
      <c r="AB281" s="17"/>
      <c r="AC281" s="17"/>
      <c r="AD281" s="17"/>
    </row>
    <row r="282" spans="1:30" s="1" customFormat="1" ht="18.75" customHeight="1" x14ac:dyDescent="0.25">
      <c r="A282" s="34"/>
      <c r="B282" s="51"/>
      <c r="C282" s="50"/>
      <c r="D282" s="35"/>
      <c r="E282" s="34"/>
      <c r="F282" s="34"/>
      <c r="G282" s="34"/>
      <c r="H282" s="34"/>
      <c r="I282" s="63"/>
      <c r="J282" s="34"/>
      <c r="K282" s="34"/>
      <c r="L282" s="34"/>
      <c r="M282" s="34"/>
      <c r="N282" s="35">
        <v>42592</v>
      </c>
      <c r="O282" s="35">
        <v>42886</v>
      </c>
      <c r="P282" s="34">
        <v>9</v>
      </c>
      <c r="Q282" s="34">
        <v>22</v>
      </c>
      <c r="R282" s="34">
        <f t="shared" si="57"/>
        <v>9</v>
      </c>
      <c r="S282" s="34">
        <f t="shared" si="58"/>
        <v>21</v>
      </c>
      <c r="T282" s="34" t="str">
        <f t="shared" si="59"/>
        <v>9 tháng 21 ngày</v>
      </c>
      <c r="U282" s="45"/>
      <c r="V282" s="45"/>
      <c r="W282" s="37" t="s">
        <v>136</v>
      </c>
      <c r="X282" s="34"/>
      <c r="Y282" s="312"/>
      <c r="Z282" s="38"/>
      <c r="AA282" s="17"/>
      <c r="AB282" s="17"/>
      <c r="AC282" s="17"/>
      <c r="AD282" s="17"/>
    </row>
    <row r="283" spans="1:30" s="1" customFormat="1" ht="18.75" customHeight="1" x14ac:dyDescent="0.25">
      <c r="A283" s="34"/>
      <c r="B283" s="51"/>
      <c r="C283" s="50"/>
      <c r="D283" s="35"/>
      <c r="E283" s="34"/>
      <c r="F283" s="34"/>
      <c r="G283" s="34"/>
      <c r="H283" s="34"/>
      <c r="I283" s="63"/>
      <c r="J283" s="34"/>
      <c r="K283" s="34"/>
      <c r="L283" s="34"/>
      <c r="M283" s="34"/>
      <c r="N283" s="35"/>
      <c r="O283" s="35"/>
      <c r="P283" s="39">
        <f>SUM(P277:P282)</f>
        <v>52</v>
      </c>
      <c r="Q283" s="39">
        <f>SUM(Q277:Q282)</f>
        <v>86</v>
      </c>
      <c r="R283" s="39">
        <f>SUM(R277:R282)</f>
        <v>52</v>
      </c>
      <c r="S283" s="39">
        <f>SUM(S277:S282)</f>
        <v>80</v>
      </c>
      <c r="T283" s="39" t="str">
        <f t="shared" si="59"/>
        <v>54 tháng 20 ngày</v>
      </c>
      <c r="U283" s="40" t="s">
        <v>62</v>
      </c>
      <c r="V283" s="39" t="s">
        <v>204</v>
      </c>
      <c r="W283" s="37"/>
      <c r="X283" s="34"/>
      <c r="Y283" s="312"/>
      <c r="Z283" s="38"/>
      <c r="AA283" s="17"/>
      <c r="AB283" s="17"/>
      <c r="AC283" s="17"/>
      <c r="AD283" s="17"/>
    </row>
    <row r="284" spans="1:30" s="1" customFormat="1" ht="18.75" customHeight="1" x14ac:dyDescent="0.25">
      <c r="A284" s="34">
        <v>39</v>
      </c>
      <c r="B284" s="51" t="s">
        <v>138</v>
      </c>
      <c r="C284" s="50" t="s">
        <v>187</v>
      </c>
      <c r="D284" s="35">
        <v>32430</v>
      </c>
      <c r="E284" s="34" t="s">
        <v>130</v>
      </c>
      <c r="F284" s="35">
        <v>40408</v>
      </c>
      <c r="G284" s="34" t="s">
        <v>194</v>
      </c>
      <c r="H284" s="34" t="s">
        <v>24</v>
      </c>
      <c r="I284" s="64" t="s">
        <v>42</v>
      </c>
      <c r="J284" s="34"/>
      <c r="K284" s="34" t="s">
        <v>139</v>
      </c>
      <c r="L284" s="34" t="s">
        <v>111</v>
      </c>
      <c r="M284" s="34" t="s">
        <v>112</v>
      </c>
      <c r="N284" s="35">
        <v>40422</v>
      </c>
      <c r="O284" s="35">
        <v>40694</v>
      </c>
      <c r="P284" s="34">
        <v>9</v>
      </c>
      <c r="Q284" s="34">
        <v>0</v>
      </c>
      <c r="R284" s="34">
        <f t="shared" ref="R284:R290" si="60">DATEDIF(N284,O284,"m")</f>
        <v>8</v>
      </c>
      <c r="S284" s="34">
        <f t="shared" ref="S284:S290" si="61">DATEDIF(N284,O284,"md")</f>
        <v>30</v>
      </c>
      <c r="T284" s="34" t="str">
        <f t="shared" si="59"/>
        <v>9 tháng 0 ngày</v>
      </c>
      <c r="U284" s="45"/>
      <c r="V284" s="45"/>
      <c r="W284" s="37" t="s">
        <v>55</v>
      </c>
      <c r="X284" s="34"/>
      <c r="Y284" s="311" t="s">
        <v>33</v>
      </c>
      <c r="Z284" s="38"/>
      <c r="AA284" s="17"/>
      <c r="AB284" s="17"/>
      <c r="AC284" s="17"/>
      <c r="AD284" s="17"/>
    </row>
    <row r="285" spans="1:30" s="1" customFormat="1" ht="18.75" customHeight="1" x14ac:dyDescent="0.25">
      <c r="A285" s="34"/>
      <c r="B285" s="51"/>
      <c r="C285" s="50"/>
      <c r="D285" s="35"/>
      <c r="E285" s="34"/>
      <c r="F285" s="35"/>
      <c r="G285" s="34"/>
      <c r="H285" s="34"/>
      <c r="I285" s="63"/>
      <c r="J285" s="34"/>
      <c r="K285" s="34"/>
      <c r="L285" s="34"/>
      <c r="M285" s="34"/>
      <c r="N285" s="35">
        <v>40787</v>
      </c>
      <c r="O285" s="35">
        <v>41060</v>
      </c>
      <c r="P285" s="34">
        <v>9</v>
      </c>
      <c r="Q285" s="34">
        <v>0</v>
      </c>
      <c r="R285" s="34">
        <f t="shared" si="60"/>
        <v>8</v>
      </c>
      <c r="S285" s="34">
        <f t="shared" si="61"/>
        <v>30</v>
      </c>
      <c r="T285" s="34" t="str">
        <f t="shared" si="59"/>
        <v>9 tháng 0 ngày</v>
      </c>
      <c r="U285" s="34"/>
      <c r="V285" s="36"/>
      <c r="W285" s="37" t="s">
        <v>55</v>
      </c>
      <c r="X285" s="34"/>
      <c r="Y285" s="312"/>
      <c r="Z285" s="38"/>
      <c r="AA285" s="17"/>
      <c r="AB285" s="17"/>
      <c r="AC285" s="17"/>
      <c r="AD285" s="17"/>
    </row>
    <row r="286" spans="1:30" s="1" customFormat="1" ht="18.75" customHeight="1" x14ac:dyDescent="0.25">
      <c r="A286" s="34"/>
      <c r="B286" s="51"/>
      <c r="C286" s="50"/>
      <c r="D286" s="35"/>
      <c r="E286" s="34"/>
      <c r="F286" s="34"/>
      <c r="G286" s="34"/>
      <c r="H286" s="34"/>
      <c r="I286" s="63"/>
      <c r="J286" s="34"/>
      <c r="K286" s="34"/>
      <c r="L286" s="34"/>
      <c r="M286" s="34"/>
      <c r="N286" s="35">
        <v>41136</v>
      </c>
      <c r="O286" s="35">
        <v>41425</v>
      </c>
      <c r="P286" s="34">
        <v>9</v>
      </c>
      <c r="Q286" s="34">
        <v>15</v>
      </c>
      <c r="R286" s="34">
        <f t="shared" si="60"/>
        <v>9</v>
      </c>
      <c r="S286" s="34">
        <f t="shared" si="61"/>
        <v>16</v>
      </c>
      <c r="T286" s="34" t="str">
        <f t="shared" si="59"/>
        <v>9 tháng 16 ngày</v>
      </c>
      <c r="U286" s="34"/>
      <c r="V286" s="36"/>
      <c r="W286" s="37" t="s">
        <v>55</v>
      </c>
      <c r="X286" s="34"/>
      <c r="Y286" s="312"/>
      <c r="Z286" s="38"/>
      <c r="AA286" s="17"/>
      <c r="AB286" s="17"/>
      <c r="AC286" s="17"/>
      <c r="AD286" s="17"/>
    </row>
    <row r="287" spans="1:30" s="1" customFormat="1" ht="18.75" customHeight="1" x14ac:dyDescent="0.25">
      <c r="A287" s="34"/>
      <c r="B287" s="51"/>
      <c r="C287" s="50"/>
      <c r="D287" s="35"/>
      <c r="E287" s="34"/>
      <c r="F287" s="34"/>
      <c r="G287" s="34"/>
      <c r="H287" s="34"/>
      <c r="I287" s="63"/>
      <c r="J287" s="34"/>
      <c r="K287" s="34"/>
      <c r="L287" s="34"/>
      <c r="M287" s="34"/>
      <c r="N287" s="35">
        <v>41501</v>
      </c>
      <c r="O287" s="35">
        <v>41789</v>
      </c>
      <c r="P287" s="34">
        <v>9</v>
      </c>
      <c r="Q287" s="34">
        <v>15</v>
      </c>
      <c r="R287" s="34">
        <f t="shared" si="60"/>
        <v>9</v>
      </c>
      <c r="S287" s="34">
        <f t="shared" si="61"/>
        <v>15</v>
      </c>
      <c r="T287" s="34" t="str">
        <f t="shared" si="59"/>
        <v>9 tháng 15 ngày</v>
      </c>
      <c r="U287" s="34"/>
      <c r="V287" s="36"/>
      <c r="W287" s="37" t="s">
        <v>55</v>
      </c>
      <c r="X287" s="34"/>
      <c r="Y287" s="312"/>
      <c r="Z287" s="38"/>
      <c r="AA287" s="17"/>
      <c r="AB287" s="17"/>
      <c r="AC287" s="17"/>
      <c r="AD287" s="17"/>
    </row>
    <row r="288" spans="1:30" s="1" customFormat="1" ht="18.75" customHeight="1" x14ac:dyDescent="0.25">
      <c r="A288" s="34"/>
      <c r="B288" s="51"/>
      <c r="C288" s="50"/>
      <c r="D288" s="35"/>
      <c r="E288" s="34"/>
      <c r="F288" s="34"/>
      <c r="G288" s="34"/>
      <c r="H288" s="34"/>
      <c r="I288" s="63"/>
      <c r="J288" s="34"/>
      <c r="K288" s="34"/>
      <c r="L288" s="34"/>
      <c r="M288" s="34"/>
      <c r="N288" s="35">
        <v>42095</v>
      </c>
      <c r="O288" s="35">
        <v>42155</v>
      </c>
      <c r="P288" s="34">
        <v>2</v>
      </c>
      <c r="Q288" s="34">
        <v>0</v>
      </c>
      <c r="R288" s="34">
        <f t="shared" si="60"/>
        <v>1</v>
      </c>
      <c r="S288" s="34">
        <f t="shared" si="61"/>
        <v>30</v>
      </c>
      <c r="T288" s="34" t="str">
        <f t="shared" si="59"/>
        <v>2 tháng 0 ngày</v>
      </c>
      <c r="U288" s="34"/>
      <c r="V288" s="36"/>
      <c r="W288" s="37" t="s">
        <v>140</v>
      </c>
      <c r="X288" s="34"/>
      <c r="Y288" s="312"/>
      <c r="Z288" s="38"/>
      <c r="AA288" s="17"/>
      <c r="AB288" s="17"/>
      <c r="AC288" s="17"/>
      <c r="AD288" s="17"/>
    </row>
    <row r="289" spans="1:30" s="1" customFormat="1" ht="18.75" customHeight="1" x14ac:dyDescent="0.25">
      <c r="A289" s="34"/>
      <c r="B289" s="51"/>
      <c r="C289" s="50"/>
      <c r="D289" s="35"/>
      <c r="E289" s="34"/>
      <c r="F289" s="34"/>
      <c r="G289" s="34"/>
      <c r="H289" s="34"/>
      <c r="I289" s="63"/>
      <c r="J289" s="34"/>
      <c r="K289" s="34"/>
      <c r="L289" s="34"/>
      <c r="M289" s="34"/>
      <c r="N289" s="35">
        <v>42226</v>
      </c>
      <c r="O289" s="35">
        <v>42277</v>
      </c>
      <c r="P289" s="34">
        <v>1</v>
      </c>
      <c r="Q289" s="34">
        <v>20</v>
      </c>
      <c r="R289" s="34">
        <f t="shared" si="60"/>
        <v>1</v>
      </c>
      <c r="S289" s="34">
        <f t="shared" si="61"/>
        <v>20</v>
      </c>
      <c r="T289" s="34" t="str">
        <f t="shared" si="59"/>
        <v>1 tháng 20 ngày</v>
      </c>
      <c r="U289" s="34"/>
      <c r="V289" s="36"/>
      <c r="W289" s="37" t="s">
        <v>140</v>
      </c>
      <c r="X289" s="34"/>
      <c r="Y289" s="312"/>
      <c r="Z289" s="38"/>
      <c r="AA289" s="17"/>
      <c r="AB289" s="17"/>
      <c r="AC289" s="17"/>
      <c r="AD289" s="17"/>
    </row>
    <row r="290" spans="1:30" s="1" customFormat="1" ht="18.75" customHeight="1" x14ac:dyDescent="0.25">
      <c r="A290" s="34"/>
      <c r="B290" s="51"/>
      <c r="C290" s="50"/>
      <c r="D290" s="35"/>
      <c r="E290" s="34"/>
      <c r="F290" s="34"/>
      <c r="G290" s="34"/>
      <c r="H290" s="34"/>
      <c r="I290" s="63"/>
      <c r="J290" s="34"/>
      <c r="K290" s="34"/>
      <c r="L290" s="34"/>
      <c r="M290" s="34"/>
      <c r="N290" s="35">
        <v>42599</v>
      </c>
      <c r="O290" s="35">
        <v>42886</v>
      </c>
      <c r="P290" s="34">
        <v>9</v>
      </c>
      <c r="Q290" s="34">
        <v>13</v>
      </c>
      <c r="R290" s="34">
        <f t="shared" si="60"/>
        <v>9</v>
      </c>
      <c r="S290" s="34">
        <f t="shared" si="61"/>
        <v>14</v>
      </c>
      <c r="T290" s="34" t="str">
        <f t="shared" si="59"/>
        <v>9 tháng 14 ngày</v>
      </c>
      <c r="U290" s="34"/>
      <c r="V290" s="36"/>
      <c r="W290" s="37" t="s">
        <v>139</v>
      </c>
      <c r="X290" s="34"/>
      <c r="Y290" s="312"/>
      <c r="Z290" s="38"/>
      <c r="AA290" s="17"/>
      <c r="AB290" s="17"/>
      <c r="AC290" s="17"/>
      <c r="AD290" s="17"/>
    </row>
    <row r="291" spans="1:30" s="1" customFormat="1" ht="18.75" customHeight="1" x14ac:dyDescent="0.25">
      <c r="A291" s="34"/>
      <c r="B291" s="51"/>
      <c r="C291" s="50"/>
      <c r="D291" s="35"/>
      <c r="E291" s="34"/>
      <c r="F291" s="34"/>
      <c r="G291" s="34"/>
      <c r="H291" s="34"/>
      <c r="I291" s="63"/>
      <c r="J291" s="34"/>
      <c r="K291" s="34"/>
      <c r="L291" s="34"/>
      <c r="M291" s="34"/>
      <c r="N291" s="35"/>
      <c r="O291" s="35"/>
      <c r="P291" s="39">
        <f>SUM(P284:P290)</f>
        <v>48</v>
      </c>
      <c r="Q291" s="39">
        <f>SUM(Q284:Q290)</f>
        <v>63</v>
      </c>
      <c r="R291" s="39">
        <f>SUM(R284:R290)</f>
        <v>45</v>
      </c>
      <c r="S291" s="39">
        <f>SUM(S284:S290)</f>
        <v>155</v>
      </c>
      <c r="T291" s="39" t="str">
        <f>R291+INT(S291/30)&amp;" tháng "&amp;MOD(S291,30)&amp;" ngày"</f>
        <v>50 tháng 5 ngày</v>
      </c>
      <c r="U291" s="45">
        <v>0</v>
      </c>
      <c r="V291" s="39" t="str">
        <f>T291</f>
        <v>50 tháng 5 ngày</v>
      </c>
      <c r="W291" s="37"/>
      <c r="X291" s="34"/>
      <c r="Y291" s="312"/>
      <c r="Z291" s="38"/>
      <c r="AA291" s="17"/>
      <c r="AB291" s="17"/>
      <c r="AC291" s="17"/>
      <c r="AD291" s="17"/>
    </row>
    <row r="292" spans="1:30" s="1" customFormat="1" ht="18.75" customHeight="1" x14ac:dyDescent="0.25">
      <c r="A292" s="34">
        <v>40</v>
      </c>
      <c r="B292" s="51" t="s">
        <v>177</v>
      </c>
      <c r="C292" s="50" t="s">
        <v>188</v>
      </c>
      <c r="D292" s="35">
        <v>32707</v>
      </c>
      <c r="E292" s="34" t="s">
        <v>130</v>
      </c>
      <c r="F292" s="35">
        <v>40408</v>
      </c>
      <c r="G292" s="34" t="s">
        <v>194</v>
      </c>
      <c r="H292" s="34" t="s">
        <v>24</v>
      </c>
      <c r="I292" s="65" t="s">
        <v>42</v>
      </c>
      <c r="J292" s="34"/>
      <c r="K292" s="34" t="s">
        <v>25</v>
      </c>
      <c r="L292" s="34" t="s">
        <v>111</v>
      </c>
      <c r="M292" s="34" t="s">
        <v>112</v>
      </c>
      <c r="N292" s="35">
        <v>40406</v>
      </c>
      <c r="O292" s="35">
        <v>40694</v>
      </c>
      <c r="P292" s="34">
        <v>9</v>
      </c>
      <c r="Q292" s="34">
        <v>15</v>
      </c>
      <c r="R292" s="34">
        <f t="shared" ref="R292:R298" si="62">DATEDIF(N292,O292,"m")</f>
        <v>9</v>
      </c>
      <c r="S292" s="34">
        <f t="shared" ref="S292:S298" si="63">DATEDIF(N292,O292,"md")</f>
        <v>15</v>
      </c>
      <c r="T292" s="34" t="str">
        <f t="shared" si="59"/>
        <v>9 tháng 15 ngày</v>
      </c>
      <c r="U292" s="34" t="s">
        <v>142</v>
      </c>
      <c r="V292" s="36"/>
      <c r="W292" s="37" t="s">
        <v>25</v>
      </c>
      <c r="X292" s="34" t="s">
        <v>198</v>
      </c>
      <c r="Y292" s="311" t="s">
        <v>33</v>
      </c>
      <c r="Z292" s="38" t="s">
        <v>472</v>
      </c>
      <c r="AA292" s="17"/>
      <c r="AB292" s="17"/>
      <c r="AC292" s="17"/>
      <c r="AD292" s="17"/>
    </row>
    <row r="293" spans="1:30" s="1" customFormat="1" ht="18.75" customHeight="1" x14ac:dyDescent="0.25">
      <c r="A293" s="34"/>
      <c r="B293" s="51"/>
      <c r="C293" s="50"/>
      <c r="D293" s="35"/>
      <c r="E293" s="34"/>
      <c r="F293" s="34"/>
      <c r="G293" s="34"/>
      <c r="H293" s="34"/>
      <c r="I293" s="66"/>
      <c r="J293" s="34"/>
      <c r="K293" s="34"/>
      <c r="L293" s="34"/>
      <c r="M293" s="34"/>
      <c r="N293" s="35">
        <v>40756</v>
      </c>
      <c r="O293" s="35">
        <v>41060</v>
      </c>
      <c r="P293" s="34">
        <v>10</v>
      </c>
      <c r="Q293" s="34">
        <v>0</v>
      </c>
      <c r="R293" s="34">
        <f t="shared" si="62"/>
        <v>9</v>
      </c>
      <c r="S293" s="34">
        <f t="shared" si="63"/>
        <v>30</v>
      </c>
      <c r="T293" s="34" t="str">
        <f t="shared" si="59"/>
        <v>10 tháng 0 ngày</v>
      </c>
      <c r="U293" s="34"/>
      <c r="V293" s="36"/>
      <c r="W293" s="37" t="s">
        <v>25</v>
      </c>
      <c r="X293" s="34"/>
      <c r="Y293" s="312"/>
      <c r="Z293" s="38"/>
      <c r="AA293" s="17"/>
      <c r="AB293" s="17"/>
      <c r="AC293" s="17"/>
      <c r="AD293" s="17"/>
    </row>
    <row r="294" spans="1:30" s="1" customFormat="1" ht="18.75" customHeight="1" x14ac:dyDescent="0.25">
      <c r="A294" s="34"/>
      <c r="B294" s="51"/>
      <c r="C294" s="50"/>
      <c r="D294" s="35"/>
      <c r="E294" s="34"/>
      <c r="F294" s="34"/>
      <c r="G294" s="34"/>
      <c r="H294" s="34"/>
      <c r="I294" s="66"/>
      <c r="J294" s="34"/>
      <c r="K294" s="34"/>
      <c r="L294" s="34"/>
      <c r="M294" s="34"/>
      <c r="N294" s="35">
        <v>41122</v>
      </c>
      <c r="O294" s="35">
        <v>41425</v>
      </c>
      <c r="P294" s="34">
        <v>10</v>
      </c>
      <c r="Q294" s="34">
        <v>0</v>
      </c>
      <c r="R294" s="34">
        <f t="shared" si="62"/>
        <v>9</v>
      </c>
      <c r="S294" s="34">
        <f t="shared" si="63"/>
        <v>30</v>
      </c>
      <c r="T294" s="34" t="str">
        <f t="shared" si="59"/>
        <v>10 tháng 0 ngày</v>
      </c>
      <c r="U294" s="34"/>
      <c r="V294" s="36"/>
      <c r="W294" s="37" t="s">
        <v>25</v>
      </c>
      <c r="X294" s="34"/>
      <c r="Y294" s="312"/>
      <c r="Z294" s="38"/>
      <c r="AA294" s="17"/>
      <c r="AB294" s="17"/>
      <c r="AC294" s="17"/>
      <c r="AD294" s="17"/>
    </row>
    <row r="295" spans="1:30" s="1" customFormat="1" ht="18.75" customHeight="1" x14ac:dyDescent="0.25">
      <c r="A295" s="34"/>
      <c r="B295" s="51"/>
      <c r="C295" s="50"/>
      <c r="D295" s="35"/>
      <c r="E295" s="34"/>
      <c r="F295" s="34"/>
      <c r="G295" s="34"/>
      <c r="H295" s="34"/>
      <c r="I295" s="66"/>
      <c r="J295" s="34"/>
      <c r="K295" s="34"/>
      <c r="L295" s="34"/>
      <c r="M295" s="34"/>
      <c r="N295" s="35">
        <v>41496</v>
      </c>
      <c r="O295" s="35">
        <v>41790</v>
      </c>
      <c r="P295" s="34">
        <v>9</v>
      </c>
      <c r="Q295" s="34">
        <v>16</v>
      </c>
      <c r="R295" s="34">
        <f t="shared" si="62"/>
        <v>9</v>
      </c>
      <c r="S295" s="34">
        <f t="shared" si="63"/>
        <v>21</v>
      </c>
      <c r="T295" s="34" t="str">
        <f t="shared" si="59"/>
        <v>9 tháng 21 ngày</v>
      </c>
      <c r="U295" s="34"/>
      <c r="V295" s="36"/>
      <c r="W295" s="37" t="s">
        <v>25</v>
      </c>
      <c r="X295" s="34"/>
      <c r="Y295" s="312"/>
      <c r="Z295" s="38"/>
      <c r="AA295" s="17"/>
      <c r="AB295" s="17"/>
      <c r="AC295" s="17"/>
      <c r="AD295" s="17"/>
    </row>
    <row r="296" spans="1:30" s="1" customFormat="1" ht="18.75" customHeight="1" x14ac:dyDescent="0.25">
      <c r="A296" s="34"/>
      <c r="B296" s="51"/>
      <c r="C296" s="50"/>
      <c r="D296" s="35"/>
      <c r="E296" s="34"/>
      <c r="F296" s="34"/>
      <c r="G296" s="34"/>
      <c r="H296" s="34"/>
      <c r="I296" s="66"/>
      <c r="J296" s="34"/>
      <c r="K296" s="34"/>
      <c r="L296" s="34"/>
      <c r="M296" s="34"/>
      <c r="N296" s="35">
        <v>41862</v>
      </c>
      <c r="O296" s="35">
        <v>42155</v>
      </c>
      <c r="P296" s="34">
        <v>9</v>
      </c>
      <c r="Q296" s="34">
        <v>20</v>
      </c>
      <c r="R296" s="34">
        <f t="shared" si="62"/>
        <v>9</v>
      </c>
      <c r="S296" s="34">
        <f t="shared" si="63"/>
        <v>20</v>
      </c>
      <c r="T296" s="34" t="str">
        <f t="shared" si="59"/>
        <v>9 tháng 20 ngày</v>
      </c>
      <c r="U296" s="34"/>
      <c r="V296" s="36"/>
      <c r="W296" s="37" t="s">
        <v>25</v>
      </c>
      <c r="X296" s="34"/>
      <c r="Y296" s="312"/>
      <c r="Z296" s="38"/>
      <c r="AA296" s="17"/>
      <c r="AB296" s="17"/>
      <c r="AC296" s="17"/>
      <c r="AD296" s="17"/>
    </row>
    <row r="297" spans="1:30" s="1" customFormat="1" ht="18.75" customHeight="1" x14ac:dyDescent="0.25">
      <c r="A297" s="34"/>
      <c r="B297" s="51"/>
      <c r="C297" s="50"/>
      <c r="D297" s="35"/>
      <c r="E297" s="34"/>
      <c r="F297" s="34"/>
      <c r="G297" s="34"/>
      <c r="H297" s="34"/>
      <c r="I297" s="66"/>
      <c r="J297" s="34"/>
      <c r="K297" s="34"/>
      <c r="L297" s="34"/>
      <c r="M297" s="34"/>
      <c r="N297" s="35">
        <v>42226</v>
      </c>
      <c r="O297" s="35">
        <v>42521</v>
      </c>
      <c r="P297" s="34">
        <v>9</v>
      </c>
      <c r="Q297" s="34">
        <v>21</v>
      </c>
      <c r="R297" s="34">
        <f t="shared" si="62"/>
        <v>9</v>
      </c>
      <c r="S297" s="34">
        <f t="shared" si="63"/>
        <v>21</v>
      </c>
      <c r="T297" s="34" t="str">
        <f>R297+INT(S297/30)&amp;" tháng "&amp;MOD(S297,30)&amp;" ngày"</f>
        <v>9 tháng 21 ngày</v>
      </c>
      <c r="U297" s="34"/>
      <c r="V297" s="36"/>
      <c r="W297" s="37" t="s">
        <v>25</v>
      </c>
      <c r="X297" s="34"/>
      <c r="Y297" s="312"/>
      <c r="Z297" s="38"/>
      <c r="AA297" s="17"/>
      <c r="AB297" s="17"/>
      <c r="AC297" s="17"/>
      <c r="AD297" s="17"/>
    </row>
    <row r="298" spans="1:30" s="1" customFormat="1" ht="18.75" customHeight="1" x14ac:dyDescent="0.25">
      <c r="A298" s="34"/>
      <c r="B298" s="51"/>
      <c r="C298" s="50"/>
      <c r="D298" s="35"/>
      <c r="E298" s="34"/>
      <c r="F298" s="34"/>
      <c r="G298" s="34"/>
      <c r="H298" s="34"/>
      <c r="I298" s="66"/>
      <c r="J298" s="34"/>
      <c r="K298" s="34"/>
      <c r="L298" s="34"/>
      <c r="M298" s="34"/>
      <c r="N298" s="35">
        <v>42592</v>
      </c>
      <c r="O298" s="35">
        <v>42886</v>
      </c>
      <c r="P298" s="34">
        <v>9</v>
      </c>
      <c r="Q298" s="34">
        <v>21</v>
      </c>
      <c r="R298" s="34">
        <f t="shared" si="62"/>
        <v>9</v>
      </c>
      <c r="S298" s="34">
        <f t="shared" si="63"/>
        <v>21</v>
      </c>
      <c r="T298" s="34" t="str">
        <f>R298+INT(S298/30)&amp;" tháng "&amp;MOD(S298,30)&amp;" ngày"</f>
        <v>9 tháng 21 ngày</v>
      </c>
      <c r="U298" s="34"/>
      <c r="V298" s="36"/>
      <c r="W298" s="37" t="s">
        <v>25</v>
      </c>
      <c r="X298" s="34"/>
      <c r="Y298" s="312"/>
      <c r="Z298" s="38"/>
      <c r="AA298" s="17"/>
      <c r="AB298" s="17"/>
      <c r="AC298" s="17"/>
      <c r="AD298" s="17"/>
    </row>
    <row r="299" spans="1:30" s="1" customFormat="1" ht="18.75" customHeight="1" x14ac:dyDescent="0.25">
      <c r="A299" s="34"/>
      <c r="B299" s="51"/>
      <c r="C299" s="50"/>
      <c r="D299" s="35"/>
      <c r="E299" s="34"/>
      <c r="F299" s="34"/>
      <c r="G299" s="34"/>
      <c r="H299" s="34"/>
      <c r="I299" s="66"/>
      <c r="J299" s="34"/>
      <c r="K299" s="34"/>
      <c r="L299" s="34"/>
      <c r="M299" s="34"/>
      <c r="N299" s="35"/>
      <c r="O299" s="35"/>
      <c r="P299" s="45">
        <f>SUM(P292:P298)</f>
        <v>65</v>
      </c>
      <c r="Q299" s="45">
        <f>SUM(Q292:Q298)</f>
        <v>93</v>
      </c>
      <c r="R299" s="45">
        <f>SUM(R292:R298)</f>
        <v>63</v>
      </c>
      <c r="S299" s="45">
        <f>SUM(S292:S298)</f>
        <v>158</v>
      </c>
      <c r="T299" s="39" t="str">
        <f t="shared" si="59"/>
        <v>68 tháng 8 ngày</v>
      </c>
      <c r="U299" s="40" t="s">
        <v>142</v>
      </c>
      <c r="V299" s="39" t="s">
        <v>143</v>
      </c>
      <c r="W299" s="37"/>
      <c r="X299" s="34"/>
      <c r="Y299" s="312"/>
      <c r="Z299" s="38"/>
      <c r="AA299" s="17"/>
      <c r="AB299" s="17"/>
      <c r="AC299" s="17"/>
      <c r="AD299" s="17"/>
    </row>
    <row r="300" spans="1:30" s="1" customFormat="1" ht="18.75" customHeight="1" x14ac:dyDescent="0.25">
      <c r="A300" s="34">
        <v>41</v>
      </c>
      <c r="B300" s="51" t="s">
        <v>189</v>
      </c>
      <c r="C300" s="50" t="s">
        <v>190</v>
      </c>
      <c r="D300" s="35">
        <v>31442</v>
      </c>
      <c r="E300" s="34" t="s">
        <v>130</v>
      </c>
      <c r="F300" s="35">
        <v>40078</v>
      </c>
      <c r="G300" s="34" t="s">
        <v>194</v>
      </c>
      <c r="H300" s="34" t="s">
        <v>24</v>
      </c>
      <c r="I300" s="65" t="s">
        <v>42</v>
      </c>
      <c r="J300" s="34"/>
      <c r="K300" s="34" t="s">
        <v>125</v>
      </c>
      <c r="L300" s="34" t="s">
        <v>111</v>
      </c>
      <c r="M300" s="34" t="s">
        <v>112</v>
      </c>
      <c r="N300" s="35">
        <v>40040</v>
      </c>
      <c r="O300" s="35">
        <v>40329</v>
      </c>
      <c r="P300" s="48">
        <v>9</v>
      </c>
      <c r="Q300" s="48">
        <v>16</v>
      </c>
      <c r="R300" s="34">
        <f t="shared" ref="R300:R307" si="64">DATEDIF(N300,O300,"m")</f>
        <v>9</v>
      </c>
      <c r="S300" s="34">
        <f t="shared" ref="S300:S307" si="65">DATEDIF(N300,O300,"md")</f>
        <v>16</v>
      </c>
      <c r="T300" s="34" t="str">
        <f t="shared" si="59"/>
        <v>9 tháng 16 ngày</v>
      </c>
      <c r="U300" s="34" t="s">
        <v>145</v>
      </c>
      <c r="V300" s="39"/>
      <c r="W300" s="37" t="s">
        <v>25</v>
      </c>
      <c r="X300" s="34"/>
      <c r="Y300" s="311" t="s">
        <v>33</v>
      </c>
      <c r="Z300" s="38" t="s">
        <v>473</v>
      </c>
      <c r="AA300" s="17"/>
      <c r="AB300" s="17"/>
      <c r="AC300" s="17"/>
      <c r="AD300" s="17"/>
    </row>
    <row r="301" spans="1:30" s="1" customFormat="1" ht="18.75" customHeight="1" x14ac:dyDescent="0.25">
      <c r="A301" s="34"/>
      <c r="B301" s="51"/>
      <c r="C301" s="50"/>
      <c r="D301" s="35"/>
      <c r="E301" s="34"/>
      <c r="F301" s="34"/>
      <c r="G301" s="34"/>
      <c r="H301" s="34"/>
      <c r="I301" s="63"/>
      <c r="J301" s="34"/>
      <c r="K301" s="34"/>
      <c r="L301" s="34"/>
      <c r="M301" s="34"/>
      <c r="N301" s="35">
        <v>40544</v>
      </c>
      <c r="O301" s="35">
        <v>40694</v>
      </c>
      <c r="P301" s="48">
        <v>5</v>
      </c>
      <c r="Q301" s="48">
        <v>0</v>
      </c>
      <c r="R301" s="34">
        <f t="shared" si="64"/>
        <v>4</v>
      </c>
      <c r="S301" s="34">
        <f t="shared" si="65"/>
        <v>30</v>
      </c>
      <c r="T301" s="34" t="str">
        <f t="shared" si="59"/>
        <v>5 tháng 0 ngày</v>
      </c>
      <c r="U301" s="34"/>
      <c r="V301" s="39"/>
      <c r="W301" s="37" t="s">
        <v>135</v>
      </c>
      <c r="X301" s="34"/>
      <c r="Y301" s="312"/>
      <c r="Z301" s="38"/>
      <c r="AA301" s="17"/>
      <c r="AB301" s="17"/>
      <c r="AC301" s="17"/>
      <c r="AD301" s="17"/>
    </row>
    <row r="302" spans="1:30" s="1" customFormat="1" ht="18.75" customHeight="1" x14ac:dyDescent="0.25">
      <c r="A302" s="34"/>
      <c r="B302" s="51"/>
      <c r="C302" s="50"/>
      <c r="D302" s="35"/>
      <c r="E302" s="34"/>
      <c r="F302" s="34"/>
      <c r="G302" s="34"/>
      <c r="H302" s="34"/>
      <c r="I302" s="63"/>
      <c r="J302" s="34"/>
      <c r="K302" s="34"/>
      <c r="L302" s="34"/>
      <c r="M302" s="34"/>
      <c r="N302" s="35">
        <v>40775</v>
      </c>
      <c r="O302" s="35">
        <v>41060</v>
      </c>
      <c r="P302" s="48">
        <v>9</v>
      </c>
      <c r="Q302" s="48">
        <v>11</v>
      </c>
      <c r="R302" s="34">
        <f t="shared" si="64"/>
        <v>9</v>
      </c>
      <c r="S302" s="34">
        <f t="shared" si="65"/>
        <v>11</v>
      </c>
      <c r="T302" s="34" t="str">
        <f t="shared" si="59"/>
        <v>9 tháng 11 ngày</v>
      </c>
      <c r="U302" s="34"/>
      <c r="V302" s="39"/>
      <c r="W302" s="37" t="s">
        <v>139</v>
      </c>
      <c r="X302" s="34"/>
      <c r="Y302" s="312"/>
      <c r="Z302" s="38"/>
      <c r="AA302" s="17"/>
      <c r="AB302" s="17"/>
      <c r="AC302" s="17"/>
      <c r="AD302" s="17"/>
    </row>
    <row r="303" spans="1:30" s="1" customFormat="1" ht="18.75" customHeight="1" x14ac:dyDescent="0.25">
      <c r="A303" s="34"/>
      <c r="B303" s="51"/>
      <c r="C303" s="50"/>
      <c r="D303" s="35"/>
      <c r="E303" s="34"/>
      <c r="F303" s="34"/>
      <c r="G303" s="34"/>
      <c r="H303" s="34"/>
      <c r="I303" s="63"/>
      <c r="J303" s="34"/>
      <c r="K303" s="34"/>
      <c r="L303" s="34"/>
      <c r="M303" s="34"/>
      <c r="N303" s="35">
        <v>41136</v>
      </c>
      <c r="O303" s="35">
        <v>41425</v>
      </c>
      <c r="P303" s="48">
        <v>9</v>
      </c>
      <c r="Q303" s="48">
        <v>16</v>
      </c>
      <c r="R303" s="34">
        <f t="shared" si="64"/>
        <v>9</v>
      </c>
      <c r="S303" s="34">
        <f t="shared" si="65"/>
        <v>16</v>
      </c>
      <c r="T303" s="34" t="str">
        <f t="shared" si="59"/>
        <v>9 tháng 16 ngày</v>
      </c>
      <c r="U303" s="34"/>
      <c r="V303" s="39"/>
      <c r="W303" s="37" t="s">
        <v>139</v>
      </c>
      <c r="X303" s="34"/>
      <c r="Y303" s="312"/>
      <c r="Z303" s="38"/>
      <c r="AA303" s="17"/>
      <c r="AB303" s="17"/>
      <c r="AC303" s="17"/>
      <c r="AD303" s="17"/>
    </row>
    <row r="304" spans="1:30" s="1" customFormat="1" ht="18.75" customHeight="1" x14ac:dyDescent="0.25">
      <c r="A304" s="34"/>
      <c r="B304" s="51"/>
      <c r="C304" s="50"/>
      <c r="D304" s="35"/>
      <c r="E304" s="34"/>
      <c r="F304" s="34"/>
      <c r="G304" s="34"/>
      <c r="H304" s="34"/>
      <c r="I304" s="63"/>
      <c r="J304" s="34"/>
      <c r="K304" s="34"/>
      <c r="L304" s="34"/>
      <c r="M304" s="34"/>
      <c r="N304" s="35">
        <v>41505</v>
      </c>
      <c r="O304" s="35">
        <v>41790</v>
      </c>
      <c r="P304" s="48">
        <v>9</v>
      </c>
      <c r="Q304" s="48">
        <v>12</v>
      </c>
      <c r="R304" s="34">
        <f t="shared" si="64"/>
        <v>9</v>
      </c>
      <c r="S304" s="34">
        <f t="shared" si="65"/>
        <v>12</v>
      </c>
      <c r="T304" s="34" t="str">
        <f t="shared" si="59"/>
        <v>9 tháng 12 ngày</v>
      </c>
      <c r="U304" s="34"/>
      <c r="V304" s="39"/>
      <c r="W304" s="37" t="s">
        <v>139</v>
      </c>
      <c r="X304" s="34"/>
      <c r="Y304" s="312"/>
      <c r="Z304" s="38"/>
      <c r="AA304" s="17"/>
      <c r="AB304" s="17"/>
      <c r="AC304" s="17"/>
      <c r="AD304" s="17"/>
    </row>
    <row r="305" spans="1:30" s="1" customFormat="1" ht="18.75" customHeight="1" x14ac:dyDescent="0.25">
      <c r="A305" s="34"/>
      <c r="B305" s="51"/>
      <c r="C305" s="50"/>
      <c r="D305" s="35"/>
      <c r="E305" s="34"/>
      <c r="F305" s="34"/>
      <c r="G305" s="34"/>
      <c r="H305" s="34"/>
      <c r="I305" s="63"/>
      <c r="J305" s="34"/>
      <c r="K305" s="34"/>
      <c r="L305" s="34"/>
      <c r="M305" s="34"/>
      <c r="N305" s="35">
        <v>41862</v>
      </c>
      <c r="O305" s="35">
        <v>42155</v>
      </c>
      <c r="P305" s="48">
        <v>9</v>
      </c>
      <c r="Q305" s="48">
        <v>20</v>
      </c>
      <c r="R305" s="34">
        <f t="shared" si="64"/>
        <v>9</v>
      </c>
      <c r="S305" s="34">
        <f t="shared" si="65"/>
        <v>20</v>
      </c>
      <c r="T305" s="34" t="str">
        <f t="shared" si="59"/>
        <v>9 tháng 20 ngày</v>
      </c>
      <c r="U305" s="34"/>
      <c r="V305" s="39"/>
      <c r="W305" s="37" t="s">
        <v>139</v>
      </c>
      <c r="X305" s="34"/>
      <c r="Y305" s="312"/>
      <c r="Z305" s="38"/>
      <c r="AA305" s="17"/>
      <c r="AB305" s="17"/>
      <c r="AC305" s="17"/>
      <c r="AD305" s="17"/>
    </row>
    <row r="306" spans="1:30" s="1" customFormat="1" ht="18.75" customHeight="1" x14ac:dyDescent="0.25">
      <c r="A306" s="34"/>
      <c r="B306" s="51"/>
      <c r="C306" s="50"/>
      <c r="D306" s="35"/>
      <c r="E306" s="34"/>
      <c r="F306" s="35"/>
      <c r="G306" s="34"/>
      <c r="H306" s="34"/>
      <c r="I306" s="63"/>
      <c r="J306" s="34"/>
      <c r="K306" s="34"/>
      <c r="L306" s="34"/>
      <c r="M306" s="34"/>
      <c r="N306" s="35">
        <v>42233</v>
      </c>
      <c r="O306" s="35">
        <v>42521</v>
      </c>
      <c r="P306" s="48">
        <v>9</v>
      </c>
      <c r="Q306" s="48">
        <v>10</v>
      </c>
      <c r="R306" s="34">
        <f t="shared" si="64"/>
        <v>9</v>
      </c>
      <c r="S306" s="34">
        <f t="shared" si="65"/>
        <v>14</v>
      </c>
      <c r="T306" s="34" t="str">
        <f t="shared" si="59"/>
        <v>9 tháng 14 ngày</v>
      </c>
      <c r="U306" s="34"/>
      <c r="V306" s="39"/>
      <c r="W306" s="37" t="s">
        <v>125</v>
      </c>
      <c r="X306" s="34"/>
      <c r="Y306" s="312"/>
      <c r="Z306" s="38"/>
      <c r="AA306" s="17"/>
      <c r="AB306" s="17"/>
      <c r="AC306" s="17"/>
      <c r="AD306" s="17"/>
    </row>
    <row r="307" spans="1:30" s="1" customFormat="1" ht="18.75" customHeight="1" x14ac:dyDescent="0.25">
      <c r="A307" s="34"/>
      <c r="B307" s="51"/>
      <c r="C307" s="50"/>
      <c r="D307" s="35"/>
      <c r="E307" s="34"/>
      <c r="F307" s="34"/>
      <c r="G307" s="34"/>
      <c r="H307" s="34"/>
      <c r="I307" s="63"/>
      <c r="J307" s="34"/>
      <c r="K307" s="34"/>
      <c r="L307" s="34"/>
      <c r="M307" s="34"/>
      <c r="N307" s="35">
        <v>42826</v>
      </c>
      <c r="O307" s="35">
        <v>42886</v>
      </c>
      <c r="P307" s="48">
        <v>2</v>
      </c>
      <c r="Q307" s="48">
        <v>0</v>
      </c>
      <c r="R307" s="34">
        <f t="shared" si="64"/>
        <v>1</v>
      </c>
      <c r="S307" s="34">
        <f t="shared" si="65"/>
        <v>30</v>
      </c>
      <c r="T307" s="34" t="str">
        <f t="shared" si="59"/>
        <v>2 tháng 0 ngày</v>
      </c>
      <c r="U307" s="34"/>
      <c r="V307" s="39"/>
      <c r="W307" s="37" t="s">
        <v>125</v>
      </c>
      <c r="X307" s="34"/>
      <c r="Y307" s="312"/>
      <c r="Z307" s="38"/>
      <c r="AA307" s="17"/>
      <c r="AB307" s="17"/>
      <c r="AC307" s="17"/>
      <c r="AD307" s="17"/>
    </row>
    <row r="308" spans="1:30" s="1" customFormat="1" ht="18.75" customHeight="1" x14ac:dyDescent="0.25">
      <c r="A308" s="34"/>
      <c r="B308" s="51"/>
      <c r="C308" s="50"/>
      <c r="D308" s="35"/>
      <c r="E308" s="34"/>
      <c r="F308" s="34"/>
      <c r="G308" s="34"/>
      <c r="H308" s="34"/>
      <c r="I308" s="63"/>
      <c r="J308" s="34"/>
      <c r="K308" s="34"/>
      <c r="L308" s="34"/>
      <c r="M308" s="34"/>
      <c r="N308" s="35"/>
      <c r="O308" s="35"/>
      <c r="P308" s="45">
        <f>SUM(P300:P307)</f>
        <v>61</v>
      </c>
      <c r="Q308" s="45">
        <f>SUM(Q300:Q307)</f>
        <v>85</v>
      </c>
      <c r="R308" s="45">
        <f>SUM(R300:R307)</f>
        <v>59</v>
      </c>
      <c r="S308" s="45">
        <f>SUM(S300:S307)</f>
        <v>149</v>
      </c>
      <c r="T308" s="39" t="str">
        <f t="shared" si="59"/>
        <v>63 tháng 29 ngày</v>
      </c>
      <c r="U308" s="40" t="s">
        <v>145</v>
      </c>
      <c r="V308" s="39" t="s">
        <v>146</v>
      </c>
      <c r="W308" s="37"/>
      <c r="X308" s="34"/>
      <c r="Y308" s="312"/>
      <c r="Z308" s="38"/>
      <c r="AA308" s="17"/>
      <c r="AB308" s="17"/>
      <c r="AC308" s="17"/>
      <c r="AD308" s="17"/>
    </row>
    <row r="309" spans="1:30" s="1" customFormat="1" ht="18.75" customHeight="1" x14ac:dyDescent="0.25">
      <c r="A309" s="34">
        <v>42</v>
      </c>
      <c r="B309" s="51" t="s">
        <v>173</v>
      </c>
      <c r="C309" s="50" t="s">
        <v>191</v>
      </c>
      <c r="D309" s="35">
        <v>32696</v>
      </c>
      <c r="E309" s="34" t="s">
        <v>130</v>
      </c>
      <c r="F309" s="35">
        <v>40408</v>
      </c>
      <c r="G309" s="34" t="s">
        <v>194</v>
      </c>
      <c r="H309" s="34" t="s">
        <v>24</v>
      </c>
      <c r="I309" s="63" t="s">
        <v>42</v>
      </c>
      <c r="J309" s="34"/>
      <c r="K309" s="34" t="s">
        <v>26</v>
      </c>
      <c r="L309" s="34" t="s">
        <v>111</v>
      </c>
      <c r="M309" s="34" t="s">
        <v>112</v>
      </c>
      <c r="N309" s="35">
        <v>40422</v>
      </c>
      <c r="O309" s="35">
        <v>40694</v>
      </c>
      <c r="P309" s="48">
        <v>9</v>
      </c>
      <c r="Q309" s="48">
        <v>0</v>
      </c>
      <c r="R309" s="34">
        <f t="shared" ref="R309:R317" si="66">DATEDIF(N309,O309,"m")</f>
        <v>8</v>
      </c>
      <c r="S309" s="34">
        <f t="shared" ref="S309:S317" si="67">DATEDIF(N309,O309,"md")</f>
        <v>30</v>
      </c>
      <c r="T309" s="34" t="str">
        <f t="shared" si="59"/>
        <v>9 tháng 0 ngày</v>
      </c>
      <c r="U309" s="34"/>
      <c r="V309" s="39"/>
      <c r="W309" s="37" t="s">
        <v>31</v>
      </c>
      <c r="X309" s="34"/>
      <c r="Y309" s="311" t="s">
        <v>33</v>
      </c>
      <c r="Z309" s="38"/>
      <c r="AA309" s="17"/>
      <c r="AB309" s="17"/>
      <c r="AC309" s="17"/>
      <c r="AD309" s="17"/>
    </row>
    <row r="310" spans="1:30" s="1" customFormat="1" ht="18.75" customHeight="1" x14ac:dyDescent="0.25">
      <c r="A310" s="34"/>
      <c r="B310" s="51"/>
      <c r="C310" s="50"/>
      <c r="D310" s="35"/>
      <c r="E310" s="34"/>
      <c r="F310" s="34"/>
      <c r="G310" s="34"/>
      <c r="H310" s="34"/>
      <c r="I310" s="63"/>
      <c r="J310" s="34"/>
      <c r="K310" s="34"/>
      <c r="L310" s="34"/>
      <c r="M310" s="34"/>
      <c r="N310" s="35">
        <v>40787</v>
      </c>
      <c r="O310" s="35">
        <v>41060</v>
      </c>
      <c r="P310" s="48">
        <v>9</v>
      </c>
      <c r="Q310" s="48">
        <v>0</v>
      </c>
      <c r="R310" s="34">
        <f t="shared" si="66"/>
        <v>8</v>
      </c>
      <c r="S310" s="34">
        <f t="shared" si="67"/>
        <v>30</v>
      </c>
      <c r="T310" s="34" t="str">
        <f t="shared" si="59"/>
        <v>9 tháng 0 ngày</v>
      </c>
      <c r="U310" s="34"/>
      <c r="V310" s="39"/>
      <c r="W310" s="37" t="s">
        <v>31</v>
      </c>
      <c r="X310" s="34"/>
      <c r="Y310" s="312"/>
      <c r="Z310" s="38"/>
      <c r="AA310" s="17"/>
      <c r="AB310" s="17"/>
      <c r="AC310" s="17"/>
      <c r="AD310" s="17"/>
    </row>
    <row r="311" spans="1:30" s="1" customFormat="1" ht="18.75" customHeight="1" x14ac:dyDescent="0.25">
      <c r="A311" s="34"/>
      <c r="B311" s="51"/>
      <c r="C311" s="50"/>
      <c r="D311" s="35"/>
      <c r="E311" s="34"/>
      <c r="F311" s="34"/>
      <c r="G311" s="34"/>
      <c r="H311" s="34"/>
      <c r="I311" s="63"/>
      <c r="J311" s="34"/>
      <c r="K311" s="34"/>
      <c r="L311" s="34"/>
      <c r="M311" s="34"/>
      <c r="N311" s="35">
        <v>41153</v>
      </c>
      <c r="O311" s="35">
        <v>41243</v>
      </c>
      <c r="P311" s="48">
        <v>3</v>
      </c>
      <c r="Q311" s="48">
        <v>0</v>
      </c>
      <c r="R311" s="34">
        <f t="shared" si="66"/>
        <v>2</v>
      </c>
      <c r="S311" s="34">
        <f t="shared" si="67"/>
        <v>29</v>
      </c>
      <c r="T311" s="34" t="str">
        <f t="shared" si="59"/>
        <v>2 tháng 29 ngày</v>
      </c>
      <c r="U311" s="34"/>
      <c r="V311" s="45"/>
      <c r="W311" s="37" t="s">
        <v>31</v>
      </c>
      <c r="X311" s="34"/>
      <c r="Y311" s="312"/>
      <c r="Z311" s="38"/>
      <c r="AA311" s="17"/>
      <c r="AB311" s="17"/>
      <c r="AC311" s="17"/>
      <c r="AD311" s="17"/>
    </row>
    <row r="312" spans="1:30" s="1" customFormat="1" ht="18.75" customHeight="1" x14ac:dyDescent="0.25">
      <c r="A312" s="34"/>
      <c r="B312" s="51"/>
      <c r="C312" s="50"/>
      <c r="D312" s="35"/>
      <c r="E312" s="34"/>
      <c r="F312" s="34"/>
      <c r="G312" s="34"/>
      <c r="H312" s="34"/>
      <c r="I312" s="63"/>
      <c r="J312" s="34"/>
      <c r="K312" s="34"/>
      <c r="L312" s="34"/>
      <c r="M312" s="34"/>
      <c r="N312" s="35">
        <v>41334</v>
      </c>
      <c r="O312" s="35">
        <v>41425</v>
      </c>
      <c r="P312" s="48">
        <v>3</v>
      </c>
      <c r="Q312" s="48">
        <v>0</v>
      </c>
      <c r="R312" s="34">
        <f t="shared" si="66"/>
        <v>2</v>
      </c>
      <c r="S312" s="34">
        <f t="shared" si="67"/>
        <v>30</v>
      </c>
      <c r="T312" s="34" t="str">
        <f t="shared" si="59"/>
        <v>3 tháng 0 ngày</v>
      </c>
      <c r="U312" s="34"/>
      <c r="V312" s="45"/>
      <c r="W312" s="37" t="s">
        <v>31</v>
      </c>
      <c r="X312" s="34"/>
      <c r="Y312" s="312"/>
      <c r="Z312" s="38"/>
      <c r="AA312" s="17"/>
      <c r="AB312" s="17"/>
      <c r="AC312" s="17"/>
      <c r="AD312" s="17"/>
    </row>
    <row r="313" spans="1:30" s="1" customFormat="1" ht="18.75" customHeight="1" x14ac:dyDescent="0.25">
      <c r="A313" s="34"/>
      <c r="B313" s="51"/>
      <c r="C313" s="50"/>
      <c r="D313" s="35"/>
      <c r="E313" s="34"/>
      <c r="F313" s="34"/>
      <c r="G313" s="34"/>
      <c r="H313" s="34"/>
      <c r="I313" s="63"/>
      <c r="J313" s="34"/>
      <c r="K313" s="34"/>
      <c r="L313" s="34"/>
      <c r="M313" s="34"/>
      <c r="N313" s="35">
        <v>41520</v>
      </c>
      <c r="O313" s="35">
        <v>41790</v>
      </c>
      <c r="P313" s="48">
        <v>8</v>
      </c>
      <c r="Q313" s="48">
        <v>23</v>
      </c>
      <c r="R313" s="34">
        <f t="shared" si="66"/>
        <v>8</v>
      </c>
      <c r="S313" s="34">
        <f t="shared" si="67"/>
        <v>28</v>
      </c>
      <c r="T313" s="34" t="str">
        <f t="shared" si="59"/>
        <v>8 tháng 28 ngày</v>
      </c>
      <c r="U313" s="34"/>
      <c r="V313" s="45"/>
      <c r="W313" s="37" t="s">
        <v>31</v>
      </c>
      <c r="X313" s="34"/>
      <c r="Y313" s="312"/>
      <c r="Z313" s="38"/>
      <c r="AA313" s="17"/>
      <c r="AB313" s="17"/>
      <c r="AC313" s="17"/>
      <c r="AD313" s="17"/>
    </row>
    <row r="314" spans="1:30" s="1" customFormat="1" ht="18.75" customHeight="1" x14ac:dyDescent="0.25">
      <c r="A314" s="34"/>
      <c r="B314" s="51"/>
      <c r="C314" s="50"/>
      <c r="D314" s="35"/>
      <c r="E314" s="34"/>
      <c r="F314" s="34"/>
      <c r="G314" s="34"/>
      <c r="H314" s="34"/>
      <c r="I314" s="63"/>
      <c r="J314" s="34"/>
      <c r="K314" s="34"/>
      <c r="L314" s="34"/>
      <c r="M314" s="34"/>
      <c r="N314" s="35">
        <v>41862</v>
      </c>
      <c r="O314" s="35">
        <v>42155</v>
      </c>
      <c r="P314" s="48">
        <v>9</v>
      </c>
      <c r="Q314" s="48">
        <v>21</v>
      </c>
      <c r="R314" s="34">
        <f t="shared" si="66"/>
        <v>9</v>
      </c>
      <c r="S314" s="34">
        <f t="shared" si="67"/>
        <v>20</v>
      </c>
      <c r="T314" s="34" t="str">
        <f t="shared" si="59"/>
        <v>9 tháng 20 ngày</v>
      </c>
      <c r="U314" s="34"/>
      <c r="V314" s="45"/>
      <c r="W314" s="37" t="s">
        <v>31</v>
      </c>
      <c r="X314" s="34"/>
      <c r="Y314" s="312"/>
      <c r="Z314" s="38"/>
      <c r="AA314" s="17"/>
      <c r="AB314" s="17"/>
      <c r="AC314" s="17"/>
      <c r="AD314" s="17"/>
    </row>
    <row r="315" spans="1:30" s="1" customFormat="1" ht="18.75" customHeight="1" x14ac:dyDescent="0.25">
      <c r="A315" s="34"/>
      <c r="B315" s="51"/>
      <c r="C315" s="50"/>
      <c r="D315" s="35"/>
      <c r="E315" s="34"/>
      <c r="F315" s="34"/>
      <c r="G315" s="34"/>
      <c r="H315" s="34"/>
      <c r="I315" s="63"/>
      <c r="J315" s="34"/>
      <c r="K315" s="34"/>
      <c r="L315" s="34"/>
      <c r="M315" s="34"/>
      <c r="N315" s="35">
        <v>42226</v>
      </c>
      <c r="O315" s="35">
        <v>42521</v>
      </c>
      <c r="P315" s="48">
        <v>9</v>
      </c>
      <c r="Q315" s="48">
        <v>22</v>
      </c>
      <c r="R315" s="34">
        <f t="shared" si="66"/>
        <v>9</v>
      </c>
      <c r="S315" s="34">
        <f t="shared" si="67"/>
        <v>21</v>
      </c>
      <c r="T315" s="34" t="str">
        <f t="shared" si="59"/>
        <v>9 tháng 21 ngày</v>
      </c>
      <c r="U315" s="34"/>
      <c r="V315" s="45"/>
      <c r="W315" s="37" t="s">
        <v>26</v>
      </c>
      <c r="X315" s="34"/>
      <c r="Y315" s="312"/>
      <c r="Z315" s="38"/>
      <c r="AA315" s="17"/>
      <c r="AB315" s="17"/>
      <c r="AC315" s="17"/>
      <c r="AD315" s="17"/>
    </row>
    <row r="316" spans="1:30" s="1" customFormat="1" ht="18.75" customHeight="1" x14ac:dyDescent="0.25">
      <c r="A316" s="34"/>
      <c r="B316" s="51"/>
      <c r="C316" s="50"/>
      <c r="D316" s="35"/>
      <c r="E316" s="34"/>
      <c r="F316" s="35"/>
      <c r="G316" s="34"/>
      <c r="H316" s="34"/>
      <c r="I316" s="63"/>
      <c r="J316" s="34"/>
      <c r="K316" s="34"/>
      <c r="L316" s="34"/>
      <c r="M316" s="34"/>
      <c r="N316" s="35">
        <v>42592</v>
      </c>
      <c r="O316" s="35">
        <v>42794</v>
      </c>
      <c r="P316" s="48">
        <v>6</v>
      </c>
      <c r="Q316" s="48">
        <v>22</v>
      </c>
      <c r="R316" s="34">
        <f t="shared" si="66"/>
        <v>6</v>
      </c>
      <c r="S316" s="34">
        <f t="shared" si="67"/>
        <v>18</v>
      </c>
      <c r="T316" s="34" t="str">
        <f t="shared" si="59"/>
        <v>6 tháng 18 ngày</v>
      </c>
      <c r="U316" s="34"/>
      <c r="V316" s="39"/>
      <c r="W316" s="37" t="s">
        <v>26</v>
      </c>
      <c r="X316" s="34"/>
      <c r="Y316" s="312"/>
      <c r="Z316" s="38"/>
      <c r="AA316" s="17"/>
      <c r="AB316" s="17"/>
      <c r="AC316" s="17"/>
      <c r="AD316" s="17"/>
    </row>
    <row r="317" spans="1:30" s="1" customFormat="1" ht="18.75" customHeight="1" x14ac:dyDescent="0.25">
      <c r="A317" s="34"/>
      <c r="B317" s="51"/>
      <c r="C317" s="50"/>
      <c r="D317" s="35"/>
      <c r="E317" s="34"/>
      <c r="F317" s="34"/>
      <c r="G317" s="34"/>
      <c r="H317" s="34"/>
      <c r="I317" s="63"/>
      <c r="J317" s="34"/>
      <c r="K317" s="34"/>
      <c r="L317" s="34"/>
      <c r="M317" s="34"/>
      <c r="N317" s="35">
        <v>42795</v>
      </c>
      <c r="O317" s="35">
        <v>42886</v>
      </c>
      <c r="P317" s="48">
        <v>3</v>
      </c>
      <c r="Q317" s="48">
        <v>0</v>
      </c>
      <c r="R317" s="34">
        <f t="shared" si="66"/>
        <v>2</v>
      </c>
      <c r="S317" s="34">
        <f t="shared" si="67"/>
        <v>30</v>
      </c>
      <c r="T317" s="34" t="str">
        <f t="shared" si="59"/>
        <v>3 tháng 0 ngày</v>
      </c>
      <c r="U317" s="34"/>
      <c r="V317" s="39"/>
      <c r="W317" s="37" t="s">
        <v>26</v>
      </c>
      <c r="X317" s="34"/>
      <c r="Y317" s="312"/>
      <c r="Z317" s="38"/>
      <c r="AA317" s="17"/>
      <c r="AB317" s="17"/>
      <c r="AC317" s="17"/>
      <c r="AD317" s="17"/>
    </row>
    <row r="318" spans="1:30" s="1" customFormat="1" ht="18.75" customHeight="1" x14ac:dyDescent="0.25">
      <c r="A318" s="34"/>
      <c r="B318" s="51"/>
      <c r="C318" s="50"/>
      <c r="D318" s="35"/>
      <c r="E318" s="34"/>
      <c r="F318" s="34"/>
      <c r="G318" s="34"/>
      <c r="H318" s="34"/>
      <c r="I318" s="63"/>
      <c r="J318" s="34"/>
      <c r="K318" s="34"/>
      <c r="L318" s="34"/>
      <c r="M318" s="34"/>
      <c r="N318" s="35"/>
      <c r="O318" s="35"/>
      <c r="P318" s="45">
        <f>SUM(P309:P317)</f>
        <v>59</v>
      </c>
      <c r="Q318" s="45">
        <f>SUM(Q309:Q317)</f>
        <v>88</v>
      </c>
      <c r="R318" s="45">
        <f>SUM(R309:R317)</f>
        <v>54</v>
      </c>
      <c r="S318" s="45">
        <f>SUM(S309:S317)</f>
        <v>236</v>
      </c>
      <c r="T318" s="39" t="str">
        <f t="shared" si="59"/>
        <v>61 tháng 26 ngày</v>
      </c>
      <c r="U318" s="40">
        <v>0</v>
      </c>
      <c r="V318" s="39" t="str">
        <f>T318</f>
        <v>61 tháng 26 ngày</v>
      </c>
      <c r="W318" s="37"/>
      <c r="X318" s="34"/>
      <c r="Y318" s="312"/>
      <c r="Z318" s="38"/>
      <c r="AA318" s="17"/>
      <c r="AB318" s="17"/>
      <c r="AC318" s="17"/>
      <c r="AD318" s="17"/>
    </row>
    <row r="319" spans="1:30" s="1" customFormat="1" ht="18.75" customHeight="1" x14ac:dyDescent="0.25">
      <c r="A319" s="49">
        <v>43</v>
      </c>
      <c r="B319" s="53" t="s">
        <v>161</v>
      </c>
      <c r="C319" s="54" t="s">
        <v>162</v>
      </c>
      <c r="D319" s="35">
        <v>32454</v>
      </c>
      <c r="E319" s="34" t="s">
        <v>86</v>
      </c>
      <c r="F319" s="35">
        <v>40770</v>
      </c>
      <c r="G319" s="34" t="s">
        <v>24</v>
      </c>
      <c r="H319" s="34" t="s">
        <v>24</v>
      </c>
      <c r="I319" s="63"/>
      <c r="J319" s="34" t="s">
        <v>29</v>
      </c>
      <c r="K319" s="34" t="s">
        <v>87</v>
      </c>
      <c r="L319" s="34" t="s">
        <v>88</v>
      </c>
      <c r="M319" s="34" t="s">
        <v>89</v>
      </c>
      <c r="N319" s="35">
        <v>40770</v>
      </c>
      <c r="O319" s="35">
        <v>41060</v>
      </c>
      <c r="P319" s="34">
        <v>9</v>
      </c>
      <c r="Q319" s="34">
        <v>15</v>
      </c>
      <c r="R319" s="34">
        <f t="shared" ref="R319:R324" si="68">DATEDIF(N319,O319,"m")</f>
        <v>9</v>
      </c>
      <c r="S319" s="34">
        <f t="shared" ref="S319:S324" si="69">DATEDIF(N319,O319,"md")</f>
        <v>16</v>
      </c>
      <c r="T319" s="34" t="str">
        <f t="shared" si="59"/>
        <v>9 tháng 16 ngày</v>
      </c>
      <c r="U319" s="34"/>
      <c r="V319" s="34"/>
      <c r="W319" s="37" t="s">
        <v>25</v>
      </c>
      <c r="X319" s="34" t="s">
        <v>198</v>
      </c>
      <c r="Y319" s="313" t="s">
        <v>33</v>
      </c>
      <c r="Z319" s="155"/>
    </row>
    <row r="320" spans="1:30" s="1" customFormat="1" ht="18.75" customHeight="1" x14ac:dyDescent="0.25">
      <c r="A320" s="49"/>
      <c r="B320" s="53"/>
      <c r="C320" s="54"/>
      <c r="D320" s="35"/>
      <c r="E320" s="34"/>
      <c r="F320" s="35"/>
      <c r="G320" s="34"/>
      <c r="H320" s="34"/>
      <c r="I320" s="63"/>
      <c r="J320" s="34"/>
      <c r="K320" s="34"/>
      <c r="L320" s="34"/>
      <c r="M320" s="34"/>
      <c r="N320" s="35">
        <v>41131</v>
      </c>
      <c r="O320" s="35">
        <v>41425</v>
      </c>
      <c r="P320" s="34">
        <v>9</v>
      </c>
      <c r="Q320" s="34">
        <v>20</v>
      </c>
      <c r="R320" s="34">
        <f t="shared" si="68"/>
        <v>9</v>
      </c>
      <c r="S320" s="34">
        <f t="shared" si="69"/>
        <v>21</v>
      </c>
      <c r="T320" s="34" t="str">
        <f t="shared" si="59"/>
        <v>9 tháng 21 ngày</v>
      </c>
      <c r="U320" s="34"/>
      <c r="V320" s="34"/>
      <c r="W320" s="37" t="s">
        <v>25</v>
      </c>
      <c r="X320" s="34"/>
      <c r="Y320" s="314"/>
      <c r="Z320" s="47"/>
    </row>
    <row r="321" spans="1:26" s="1" customFormat="1" ht="18.75" customHeight="1" x14ac:dyDescent="0.25">
      <c r="A321" s="49"/>
      <c r="B321" s="53"/>
      <c r="C321" s="54"/>
      <c r="D321" s="35"/>
      <c r="E321" s="34"/>
      <c r="F321" s="35"/>
      <c r="G321" s="34"/>
      <c r="H321" s="34"/>
      <c r="I321" s="63"/>
      <c r="J321" s="34"/>
      <c r="K321" s="34"/>
      <c r="L321" s="34"/>
      <c r="M321" s="34"/>
      <c r="N321" s="35">
        <v>41699</v>
      </c>
      <c r="O321" s="35">
        <v>41790</v>
      </c>
      <c r="P321" s="34">
        <v>3</v>
      </c>
      <c r="Q321" s="34">
        <v>0</v>
      </c>
      <c r="R321" s="34">
        <f t="shared" si="68"/>
        <v>2</v>
      </c>
      <c r="S321" s="34">
        <f t="shared" si="69"/>
        <v>30</v>
      </c>
      <c r="T321" s="34" t="str">
        <f t="shared" si="59"/>
        <v>3 tháng 0 ngày</v>
      </c>
      <c r="U321" s="34"/>
      <c r="V321" s="34"/>
      <c r="W321" s="37" t="s">
        <v>87</v>
      </c>
      <c r="X321" s="34"/>
      <c r="Y321" s="314"/>
      <c r="Z321" s="47"/>
    </row>
    <row r="322" spans="1:26" s="1" customFormat="1" ht="18.75" customHeight="1" x14ac:dyDescent="0.25">
      <c r="A322" s="49"/>
      <c r="B322" s="53"/>
      <c r="C322" s="54"/>
      <c r="D322" s="35"/>
      <c r="E322" s="34"/>
      <c r="F322" s="35"/>
      <c r="G322" s="34"/>
      <c r="H322" s="34"/>
      <c r="I322" s="63"/>
      <c r="J322" s="34"/>
      <c r="K322" s="34"/>
      <c r="L322" s="34"/>
      <c r="M322" s="34"/>
      <c r="N322" s="35">
        <v>41862</v>
      </c>
      <c r="O322" s="35">
        <v>42155</v>
      </c>
      <c r="P322" s="34">
        <v>9</v>
      </c>
      <c r="Q322" s="34">
        <v>19</v>
      </c>
      <c r="R322" s="34">
        <f t="shared" si="68"/>
        <v>9</v>
      </c>
      <c r="S322" s="34">
        <f t="shared" si="69"/>
        <v>20</v>
      </c>
      <c r="T322" s="34" t="str">
        <f t="shared" si="59"/>
        <v>9 tháng 20 ngày</v>
      </c>
      <c r="U322" s="34"/>
      <c r="V322" s="34"/>
      <c r="W322" s="37" t="s">
        <v>87</v>
      </c>
      <c r="X322" s="34"/>
      <c r="Y322" s="314"/>
      <c r="Z322" s="47"/>
    </row>
    <row r="323" spans="1:26" s="1" customFormat="1" ht="18.75" customHeight="1" x14ac:dyDescent="0.25">
      <c r="A323" s="49"/>
      <c r="B323" s="53"/>
      <c r="C323" s="54"/>
      <c r="D323" s="35"/>
      <c r="E323" s="34"/>
      <c r="F323" s="35"/>
      <c r="G323" s="34"/>
      <c r="H323" s="34"/>
      <c r="I323" s="63"/>
      <c r="J323" s="34"/>
      <c r="K323" s="34"/>
      <c r="L323" s="34"/>
      <c r="M323" s="34"/>
      <c r="N323" s="35">
        <v>42226</v>
      </c>
      <c r="O323" s="35">
        <v>42521</v>
      </c>
      <c r="P323" s="34">
        <v>9</v>
      </c>
      <c r="Q323" s="34">
        <v>20</v>
      </c>
      <c r="R323" s="34">
        <f t="shared" si="68"/>
        <v>9</v>
      </c>
      <c r="S323" s="34">
        <f t="shared" si="69"/>
        <v>21</v>
      </c>
      <c r="T323" s="34" t="str">
        <f t="shared" si="59"/>
        <v>9 tháng 21 ngày</v>
      </c>
      <c r="U323" s="34"/>
      <c r="V323" s="34"/>
      <c r="W323" s="37" t="s">
        <v>87</v>
      </c>
      <c r="X323" s="34"/>
      <c r="Y323" s="314"/>
      <c r="Z323" s="47"/>
    </row>
    <row r="324" spans="1:26" s="1" customFormat="1" ht="18.75" customHeight="1" x14ac:dyDescent="0.25">
      <c r="A324" s="49"/>
      <c r="B324" s="53"/>
      <c r="C324" s="54"/>
      <c r="D324" s="35"/>
      <c r="E324" s="34"/>
      <c r="F324" s="35"/>
      <c r="G324" s="34"/>
      <c r="H324" s="34"/>
      <c r="I324" s="63"/>
      <c r="J324" s="34"/>
      <c r="K324" s="34"/>
      <c r="L324" s="34"/>
      <c r="M324" s="34"/>
      <c r="N324" s="35">
        <v>42592</v>
      </c>
      <c r="O324" s="35">
        <v>42886</v>
      </c>
      <c r="P324" s="34">
        <v>9</v>
      </c>
      <c r="Q324" s="34">
        <v>20</v>
      </c>
      <c r="R324" s="34">
        <f t="shared" si="68"/>
        <v>9</v>
      </c>
      <c r="S324" s="34">
        <f t="shared" si="69"/>
        <v>21</v>
      </c>
      <c r="T324" s="34" t="str">
        <f t="shared" si="59"/>
        <v>9 tháng 21 ngày</v>
      </c>
      <c r="U324" s="34"/>
      <c r="V324" s="34"/>
      <c r="W324" s="37" t="s">
        <v>87</v>
      </c>
      <c r="X324" s="34"/>
      <c r="Y324" s="314"/>
      <c r="Z324" s="47"/>
    </row>
    <row r="325" spans="1:26" s="1" customFormat="1" ht="18.75" customHeight="1" x14ac:dyDescent="0.25">
      <c r="A325" s="49"/>
      <c r="B325" s="53"/>
      <c r="C325" s="54"/>
      <c r="D325" s="35"/>
      <c r="E325" s="34"/>
      <c r="F325" s="35"/>
      <c r="G325" s="34"/>
      <c r="H325" s="34"/>
      <c r="I325" s="63"/>
      <c r="J325" s="34"/>
      <c r="K325" s="34"/>
      <c r="L325" s="34"/>
      <c r="M325" s="34"/>
      <c r="N325" s="35"/>
      <c r="O325" s="35"/>
      <c r="P325" s="39">
        <f>SUM(P319:P324)</f>
        <v>48</v>
      </c>
      <c r="Q325" s="39">
        <f>SUM(Q319:Q324)</f>
        <v>94</v>
      </c>
      <c r="R325" s="39">
        <f>SUM(R319:R324)</f>
        <v>47</v>
      </c>
      <c r="S325" s="39">
        <f>SUM(S319:S324)</f>
        <v>129</v>
      </c>
      <c r="T325" s="39" t="str">
        <f t="shared" si="59"/>
        <v>51 tháng 9 ngày</v>
      </c>
      <c r="U325" s="39">
        <v>0</v>
      </c>
      <c r="V325" s="39" t="str">
        <f>T325</f>
        <v>51 tháng 9 ngày</v>
      </c>
      <c r="W325" s="37"/>
      <c r="X325" s="34"/>
      <c r="Y325" s="315"/>
      <c r="Z325" s="47"/>
    </row>
    <row r="326" spans="1:26" s="1" customFormat="1" ht="18.75" customHeight="1" x14ac:dyDescent="0.25">
      <c r="A326" s="49">
        <v>44</v>
      </c>
      <c r="B326" s="51" t="s">
        <v>175</v>
      </c>
      <c r="C326" s="50" t="s">
        <v>152</v>
      </c>
      <c r="D326" s="35">
        <v>32314</v>
      </c>
      <c r="E326" s="34" t="s">
        <v>324</v>
      </c>
      <c r="F326" s="35">
        <v>40512</v>
      </c>
      <c r="G326" s="34" t="s">
        <v>192</v>
      </c>
      <c r="H326" s="34" t="s">
        <v>24</v>
      </c>
      <c r="I326" s="34" t="s">
        <v>325</v>
      </c>
      <c r="J326" s="34" t="s">
        <v>29</v>
      </c>
      <c r="K326" s="34" t="s">
        <v>92</v>
      </c>
      <c r="L326" s="34" t="s">
        <v>326</v>
      </c>
      <c r="M326" s="34" t="s">
        <v>327</v>
      </c>
      <c r="N326" s="35">
        <v>40575</v>
      </c>
      <c r="O326" s="35">
        <v>40694</v>
      </c>
      <c r="P326" s="34">
        <v>4</v>
      </c>
      <c r="Q326" s="34">
        <v>0</v>
      </c>
      <c r="R326" s="34">
        <f t="shared" ref="R326:R332" si="70">DATEDIF(N326,O326,"m")</f>
        <v>3</v>
      </c>
      <c r="S326" s="34">
        <f t="shared" ref="S326:S332" si="71">DATEDIF(N326,O326,"md")</f>
        <v>30</v>
      </c>
      <c r="T326" s="34" t="str">
        <f t="shared" si="59"/>
        <v>4 tháng 0 ngày</v>
      </c>
      <c r="U326" s="39"/>
      <c r="V326" s="36"/>
      <c r="W326" s="37" t="s">
        <v>305</v>
      </c>
      <c r="X326" s="34" t="s">
        <v>198</v>
      </c>
      <c r="Y326" s="303" t="s">
        <v>33</v>
      </c>
      <c r="Z326" s="34"/>
    </row>
    <row r="327" spans="1:26" s="1" customFormat="1" ht="18.75" customHeight="1" x14ac:dyDescent="0.25">
      <c r="A327" s="49"/>
      <c r="B327" s="51"/>
      <c r="C327" s="50"/>
      <c r="D327" s="35"/>
      <c r="E327" s="34"/>
      <c r="F327" s="34"/>
      <c r="G327" s="34"/>
      <c r="H327" s="34"/>
      <c r="I327" s="34"/>
      <c r="J327" s="34"/>
      <c r="K327" s="34"/>
      <c r="L327" s="34"/>
      <c r="M327" s="34"/>
      <c r="N327" s="35">
        <v>40787</v>
      </c>
      <c r="O327" s="35">
        <v>41060</v>
      </c>
      <c r="P327" s="34">
        <v>9</v>
      </c>
      <c r="Q327" s="34">
        <v>0</v>
      </c>
      <c r="R327" s="34">
        <f t="shared" si="70"/>
        <v>8</v>
      </c>
      <c r="S327" s="34">
        <f t="shared" si="71"/>
        <v>30</v>
      </c>
      <c r="T327" s="34" t="str">
        <f t="shared" si="59"/>
        <v>9 tháng 0 ngày</v>
      </c>
      <c r="U327" s="39"/>
      <c r="V327" s="36"/>
      <c r="W327" s="37" t="s">
        <v>106</v>
      </c>
      <c r="X327" s="34"/>
      <c r="Y327" s="304"/>
      <c r="Z327" s="34"/>
    </row>
    <row r="328" spans="1:26" s="1" customFormat="1" ht="18.75" customHeight="1" x14ac:dyDescent="0.25">
      <c r="A328" s="49"/>
      <c r="B328" s="51"/>
      <c r="C328" s="50"/>
      <c r="D328" s="35"/>
      <c r="E328" s="34"/>
      <c r="F328" s="34"/>
      <c r="G328" s="34"/>
      <c r="H328" s="34"/>
      <c r="I328" s="34"/>
      <c r="J328" s="34"/>
      <c r="K328" s="34"/>
      <c r="L328" s="34"/>
      <c r="M328" s="34"/>
      <c r="N328" s="35">
        <v>41122</v>
      </c>
      <c r="O328" s="35">
        <v>41425</v>
      </c>
      <c r="P328" s="34">
        <v>10</v>
      </c>
      <c r="Q328" s="34">
        <v>0</v>
      </c>
      <c r="R328" s="34">
        <f t="shared" si="70"/>
        <v>9</v>
      </c>
      <c r="S328" s="34">
        <f t="shared" si="71"/>
        <v>30</v>
      </c>
      <c r="T328" s="34" t="str">
        <f t="shared" si="59"/>
        <v>10 tháng 0 ngày</v>
      </c>
      <c r="U328" s="39"/>
      <c r="V328" s="36"/>
      <c r="W328" s="37" t="s">
        <v>106</v>
      </c>
      <c r="X328" s="34"/>
      <c r="Y328" s="304"/>
      <c r="Z328" s="34"/>
    </row>
    <row r="329" spans="1:26" s="1" customFormat="1" ht="18.75" customHeight="1" x14ac:dyDescent="0.25">
      <c r="A329" s="49"/>
      <c r="B329" s="51"/>
      <c r="C329" s="50"/>
      <c r="D329" s="35"/>
      <c r="E329" s="34"/>
      <c r="F329" s="34"/>
      <c r="G329" s="34"/>
      <c r="H329" s="34"/>
      <c r="I329" s="34"/>
      <c r="J329" s="34"/>
      <c r="K329" s="34"/>
      <c r="L329" s="34"/>
      <c r="M329" s="34"/>
      <c r="N329" s="35">
        <v>41730</v>
      </c>
      <c r="O329" s="35">
        <v>41790</v>
      </c>
      <c r="P329" s="34">
        <v>2</v>
      </c>
      <c r="Q329" s="34">
        <v>0</v>
      </c>
      <c r="R329" s="34">
        <f t="shared" si="70"/>
        <v>1</v>
      </c>
      <c r="S329" s="34">
        <f t="shared" si="71"/>
        <v>30</v>
      </c>
      <c r="T329" s="34" t="str">
        <f t="shared" si="59"/>
        <v>2 tháng 0 ngày</v>
      </c>
      <c r="U329" s="39"/>
      <c r="V329" s="36"/>
      <c r="W329" s="37" t="s">
        <v>106</v>
      </c>
      <c r="X329" s="34"/>
      <c r="Y329" s="304"/>
      <c r="Z329" s="34"/>
    </row>
    <row r="330" spans="1:26" s="1" customFormat="1" ht="18.75" customHeight="1" x14ac:dyDescent="0.25">
      <c r="A330" s="49"/>
      <c r="B330" s="51"/>
      <c r="C330" s="50"/>
      <c r="D330" s="35"/>
      <c r="E330" s="34"/>
      <c r="F330" s="34"/>
      <c r="G330" s="34"/>
      <c r="H330" s="34"/>
      <c r="I330" s="34"/>
      <c r="J330" s="34"/>
      <c r="K330" s="34"/>
      <c r="L330" s="34"/>
      <c r="M330" s="34"/>
      <c r="N330" s="35">
        <v>41862</v>
      </c>
      <c r="O330" s="35">
        <v>42155</v>
      </c>
      <c r="P330" s="34">
        <v>9</v>
      </c>
      <c r="Q330" s="34">
        <v>20</v>
      </c>
      <c r="R330" s="34">
        <f t="shared" si="70"/>
        <v>9</v>
      </c>
      <c r="S330" s="34">
        <f t="shared" si="71"/>
        <v>20</v>
      </c>
      <c r="T330" s="34" t="str">
        <f t="shared" si="59"/>
        <v>9 tháng 20 ngày</v>
      </c>
      <c r="U330" s="39"/>
      <c r="V330" s="36"/>
      <c r="W330" s="37" t="s">
        <v>106</v>
      </c>
      <c r="X330" s="34"/>
      <c r="Y330" s="304"/>
      <c r="Z330" s="34"/>
    </row>
    <row r="331" spans="1:26" s="1" customFormat="1" ht="18.75" customHeight="1" x14ac:dyDescent="0.25">
      <c r="A331" s="49"/>
      <c r="B331" s="51"/>
      <c r="C331" s="50"/>
      <c r="D331" s="35"/>
      <c r="E331" s="34"/>
      <c r="F331" s="34"/>
      <c r="G331" s="34"/>
      <c r="H331" s="34"/>
      <c r="I331" s="34"/>
      <c r="J331" s="34"/>
      <c r="K331" s="34"/>
      <c r="L331" s="34"/>
      <c r="M331" s="34"/>
      <c r="N331" s="35">
        <v>42226</v>
      </c>
      <c r="O331" s="35">
        <v>42521</v>
      </c>
      <c r="P331" s="34">
        <v>9</v>
      </c>
      <c r="Q331" s="34">
        <v>21</v>
      </c>
      <c r="R331" s="34">
        <f t="shared" si="70"/>
        <v>9</v>
      </c>
      <c r="S331" s="34">
        <f t="shared" si="71"/>
        <v>21</v>
      </c>
      <c r="T331" s="34" t="str">
        <f t="shared" si="59"/>
        <v>9 tháng 21 ngày</v>
      </c>
      <c r="U331" s="39"/>
      <c r="V331" s="36"/>
      <c r="W331" s="37" t="s">
        <v>306</v>
      </c>
      <c r="X331" s="34"/>
      <c r="Y331" s="304"/>
      <c r="Z331" s="34"/>
    </row>
    <row r="332" spans="1:26" s="1" customFormat="1" ht="18.75" customHeight="1" x14ac:dyDescent="0.25">
      <c r="A332" s="49"/>
      <c r="B332" s="51"/>
      <c r="C332" s="50"/>
      <c r="D332" s="35"/>
      <c r="E332" s="34"/>
      <c r="F332" s="34"/>
      <c r="G332" s="34"/>
      <c r="H332" s="34"/>
      <c r="I332" s="34"/>
      <c r="J332" s="34"/>
      <c r="K332" s="34"/>
      <c r="L332" s="34"/>
      <c r="M332" s="34"/>
      <c r="N332" s="35">
        <v>42587</v>
      </c>
      <c r="O332" s="35">
        <v>42886</v>
      </c>
      <c r="P332" s="34">
        <v>9</v>
      </c>
      <c r="Q332" s="34">
        <v>26</v>
      </c>
      <c r="R332" s="34">
        <f t="shared" si="70"/>
        <v>9</v>
      </c>
      <c r="S332" s="34">
        <f t="shared" si="71"/>
        <v>26</v>
      </c>
      <c r="T332" s="34" t="str">
        <f t="shared" si="59"/>
        <v>9 tháng 26 ngày</v>
      </c>
      <c r="U332" s="38" t="s">
        <v>328</v>
      </c>
      <c r="V332" s="36"/>
      <c r="W332" s="37" t="s">
        <v>306</v>
      </c>
      <c r="X332" s="34"/>
      <c r="Y332" s="304"/>
      <c r="Z332" s="34" t="s">
        <v>329</v>
      </c>
    </row>
    <row r="333" spans="1:26" s="1" customFormat="1" ht="18.75" customHeight="1" x14ac:dyDescent="0.25">
      <c r="A333" s="49"/>
      <c r="B333" s="51"/>
      <c r="C333" s="50"/>
      <c r="D333" s="35"/>
      <c r="E333" s="34"/>
      <c r="F333" s="34"/>
      <c r="G333" s="34"/>
      <c r="H333" s="34"/>
      <c r="I333" s="34"/>
      <c r="J333" s="34"/>
      <c r="K333" s="34"/>
      <c r="L333" s="34"/>
      <c r="M333" s="34"/>
      <c r="N333" s="35"/>
      <c r="O333" s="35"/>
      <c r="P333" s="39">
        <f>SUM(P326:P332)</f>
        <v>52</v>
      </c>
      <c r="Q333" s="39">
        <f>SUM(Q326:Q332)</f>
        <v>67</v>
      </c>
      <c r="R333" s="39">
        <f>SUM(R326:R332)</f>
        <v>48</v>
      </c>
      <c r="S333" s="39">
        <f>SUM(S326:S332)</f>
        <v>187</v>
      </c>
      <c r="T333" s="39" t="str">
        <f t="shared" si="59"/>
        <v>54 tháng 7 ngày</v>
      </c>
      <c r="U333" s="39" t="s">
        <v>328</v>
      </c>
      <c r="V333" s="36" t="s">
        <v>330</v>
      </c>
      <c r="W333" s="37"/>
      <c r="X333" s="34"/>
      <c r="Y333" s="304"/>
      <c r="Z333" s="34"/>
    </row>
    <row r="334" spans="1:26" s="1" customFormat="1" ht="18.75" customHeight="1" x14ac:dyDescent="0.25">
      <c r="A334" s="49">
        <v>45</v>
      </c>
      <c r="B334" s="51" t="s">
        <v>331</v>
      </c>
      <c r="C334" s="50" t="s">
        <v>170</v>
      </c>
      <c r="D334" s="35">
        <v>32434</v>
      </c>
      <c r="E334" s="34" t="s">
        <v>333</v>
      </c>
      <c r="F334" s="35">
        <v>40729</v>
      </c>
      <c r="G334" s="34" t="s">
        <v>24</v>
      </c>
      <c r="H334" s="34" t="s">
        <v>24</v>
      </c>
      <c r="I334" s="34" t="s">
        <v>325</v>
      </c>
      <c r="J334" s="34" t="s">
        <v>29</v>
      </c>
      <c r="K334" s="34" t="s">
        <v>40</v>
      </c>
      <c r="L334" s="34" t="s">
        <v>326</v>
      </c>
      <c r="M334" s="34" t="s">
        <v>327</v>
      </c>
      <c r="N334" s="35">
        <v>40878</v>
      </c>
      <c r="O334" s="35">
        <v>41060</v>
      </c>
      <c r="P334" s="34">
        <v>6</v>
      </c>
      <c r="Q334" s="34">
        <v>0</v>
      </c>
      <c r="R334" s="34">
        <f t="shared" ref="R334:R339" si="72">DATEDIF(N334,O334,"m")</f>
        <v>5</v>
      </c>
      <c r="S334" s="34">
        <f t="shared" ref="S334:S339" si="73">DATEDIF(N334,O334,"md")</f>
        <v>30</v>
      </c>
      <c r="T334" s="34" t="str">
        <f t="shared" si="59"/>
        <v>6 tháng 0 ngày</v>
      </c>
      <c r="U334" s="39"/>
      <c r="V334" s="36"/>
      <c r="W334" s="37" t="s">
        <v>334</v>
      </c>
      <c r="X334" s="34" t="s">
        <v>198</v>
      </c>
      <c r="Z334" s="34"/>
    </row>
    <row r="335" spans="1:26" s="1" customFormat="1" ht="18.75" customHeight="1" x14ac:dyDescent="0.25">
      <c r="A335" s="49"/>
      <c r="B335" s="51"/>
      <c r="C335" s="50"/>
      <c r="D335" s="35"/>
      <c r="E335" s="34"/>
      <c r="F335" s="34"/>
      <c r="G335" s="34"/>
      <c r="H335" s="34"/>
      <c r="I335" s="34"/>
      <c r="J335" s="34"/>
      <c r="K335" s="34"/>
      <c r="L335" s="34"/>
      <c r="M335" s="34"/>
      <c r="N335" s="35">
        <v>41153</v>
      </c>
      <c r="O335" s="35">
        <v>41425</v>
      </c>
      <c r="P335" s="34">
        <v>9</v>
      </c>
      <c r="Q335" s="34">
        <v>0</v>
      </c>
      <c r="R335" s="34">
        <f t="shared" si="72"/>
        <v>8</v>
      </c>
      <c r="S335" s="34">
        <f t="shared" si="73"/>
        <v>30</v>
      </c>
      <c r="T335" s="34" t="str">
        <f t="shared" si="59"/>
        <v>9 tháng 0 ngày</v>
      </c>
      <c r="U335" s="39"/>
      <c r="V335" s="36"/>
      <c r="W335" s="37" t="s">
        <v>106</v>
      </c>
      <c r="X335" s="34"/>
      <c r="Y335" s="156"/>
      <c r="Z335" s="34"/>
    </row>
    <row r="336" spans="1:26" s="1" customFormat="1" ht="18.75" customHeight="1" x14ac:dyDescent="0.25">
      <c r="A336" s="49"/>
      <c r="B336" s="51"/>
      <c r="C336" s="50"/>
      <c r="D336" s="35"/>
      <c r="E336" s="34"/>
      <c r="F336" s="34"/>
      <c r="G336" s="34"/>
      <c r="H336" s="34"/>
      <c r="I336" s="34"/>
      <c r="J336" s="34"/>
      <c r="K336" s="34"/>
      <c r="L336" s="34"/>
      <c r="M336" s="34"/>
      <c r="N336" s="35">
        <v>41496</v>
      </c>
      <c r="O336" s="35">
        <v>41728</v>
      </c>
      <c r="P336" s="34">
        <v>7</v>
      </c>
      <c r="Q336" s="34">
        <v>20</v>
      </c>
      <c r="R336" s="34">
        <f t="shared" si="72"/>
        <v>7</v>
      </c>
      <c r="S336" s="34">
        <f t="shared" si="73"/>
        <v>20</v>
      </c>
      <c r="T336" s="34" t="str">
        <f t="shared" si="59"/>
        <v>7 tháng 20 ngày</v>
      </c>
      <c r="U336" s="39"/>
      <c r="V336" s="36"/>
      <c r="W336" s="37" t="s">
        <v>106</v>
      </c>
      <c r="X336" s="34"/>
      <c r="Y336" s="156"/>
      <c r="Z336" s="34"/>
    </row>
    <row r="337" spans="1:30" s="1" customFormat="1" ht="18.75" customHeight="1" x14ac:dyDescent="0.25">
      <c r="A337" s="49"/>
      <c r="B337" s="51"/>
      <c r="C337" s="50"/>
      <c r="D337" s="35"/>
      <c r="E337" s="34"/>
      <c r="F337" s="34"/>
      <c r="G337" s="34"/>
      <c r="H337" s="34"/>
      <c r="I337" s="34"/>
      <c r="J337" s="34"/>
      <c r="K337" s="34"/>
      <c r="L337" s="34"/>
      <c r="M337" s="34"/>
      <c r="N337" s="35">
        <v>41862</v>
      </c>
      <c r="O337" s="35">
        <v>42154</v>
      </c>
      <c r="P337" s="34">
        <v>9</v>
      </c>
      <c r="Q337" s="34">
        <v>20</v>
      </c>
      <c r="R337" s="34">
        <f t="shared" si="72"/>
        <v>9</v>
      </c>
      <c r="S337" s="34">
        <f t="shared" si="73"/>
        <v>19</v>
      </c>
      <c r="T337" s="34" t="str">
        <f t="shared" si="59"/>
        <v>9 tháng 19 ngày</v>
      </c>
      <c r="U337" s="39"/>
      <c r="V337" s="36"/>
      <c r="W337" s="37" t="s">
        <v>335</v>
      </c>
      <c r="X337" s="34"/>
      <c r="Y337" s="305" t="s">
        <v>33</v>
      </c>
      <c r="Z337" s="34"/>
    </row>
    <row r="338" spans="1:30" s="1" customFormat="1" ht="18.75" customHeight="1" x14ac:dyDescent="0.25">
      <c r="A338" s="49"/>
      <c r="B338" s="51"/>
      <c r="C338" s="50"/>
      <c r="D338" s="35"/>
      <c r="E338" s="34"/>
      <c r="F338" s="34"/>
      <c r="G338" s="34"/>
      <c r="H338" s="34"/>
      <c r="I338" s="34"/>
      <c r="J338" s="34"/>
      <c r="K338" s="34"/>
      <c r="L338" s="34"/>
      <c r="M338" s="34"/>
      <c r="N338" s="35">
        <v>42226</v>
      </c>
      <c r="O338" s="35">
        <v>42521</v>
      </c>
      <c r="P338" s="34">
        <v>9</v>
      </c>
      <c r="Q338" s="34">
        <v>20</v>
      </c>
      <c r="R338" s="34">
        <f t="shared" si="72"/>
        <v>9</v>
      </c>
      <c r="S338" s="34">
        <f t="shared" si="73"/>
        <v>21</v>
      </c>
      <c r="T338" s="34" t="str">
        <f t="shared" si="59"/>
        <v>9 tháng 21 ngày</v>
      </c>
      <c r="U338" s="39"/>
      <c r="V338" s="36"/>
      <c r="W338" s="37" t="s">
        <v>103</v>
      </c>
      <c r="X338" s="34"/>
      <c r="Y338" s="305"/>
      <c r="Z338" s="34"/>
    </row>
    <row r="339" spans="1:30" s="1" customFormat="1" ht="18.75" customHeight="1" x14ac:dyDescent="0.25">
      <c r="A339" s="49"/>
      <c r="B339" s="51"/>
      <c r="C339" s="50"/>
      <c r="D339" s="35"/>
      <c r="E339" s="34"/>
      <c r="F339" s="34"/>
      <c r="G339" s="34"/>
      <c r="H339" s="34"/>
      <c r="I339" s="34"/>
      <c r="J339" s="34"/>
      <c r="K339" s="34"/>
      <c r="L339" s="34"/>
      <c r="M339" s="34"/>
      <c r="N339" s="35">
        <v>42597</v>
      </c>
      <c r="O339" s="35">
        <v>42886</v>
      </c>
      <c r="P339" s="34">
        <v>9</v>
      </c>
      <c r="Q339" s="34">
        <v>15</v>
      </c>
      <c r="R339" s="34">
        <f t="shared" si="72"/>
        <v>9</v>
      </c>
      <c r="S339" s="34">
        <f t="shared" si="73"/>
        <v>16</v>
      </c>
      <c r="T339" s="34" t="str">
        <f t="shared" si="59"/>
        <v>9 tháng 16 ngày</v>
      </c>
      <c r="U339" s="39"/>
      <c r="V339" s="36"/>
      <c r="W339" s="37" t="s">
        <v>40</v>
      </c>
      <c r="X339" s="34"/>
      <c r="Y339" s="305"/>
      <c r="Z339" s="34"/>
    </row>
    <row r="340" spans="1:30" s="1" customFormat="1" ht="18.75" customHeight="1" x14ac:dyDescent="0.25">
      <c r="A340" s="49"/>
      <c r="B340" s="51"/>
      <c r="C340" s="50"/>
      <c r="D340" s="35"/>
      <c r="E340" s="34"/>
      <c r="F340" s="34"/>
      <c r="G340" s="34"/>
      <c r="H340" s="34"/>
      <c r="I340" s="34"/>
      <c r="J340" s="34"/>
      <c r="K340" s="34"/>
      <c r="L340" s="34"/>
      <c r="M340" s="34"/>
      <c r="N340" s="35"/>
      <c r="O340" s="35"/>
      <c r="P340" s="39">
        <f>SUM(P334:P339)</f>
        <v>49</v>
      </c>
      <c r="Q340" s="39">
        <f>SUM(Q334:Q339)</f>
        <v>75</v>
      </c>
      <c r="R340" s="39">
        <f>SUM(R334:R339)</f>
        <v>47</v>
      </c>
      <c r="S340" s="39">
        <f>SUM(S334:S339)</f>
        <v>136</v>
      </c>
      <c r="T340" s="39" t="str">
        <f t="shared" si="59"/>
        <v>51 tháng 16 ngày</v>
      </c>
      <c r="U340" s="39"/>
      <c r="V340" s="36" t="s">
        <v>336</v>
      </c>
      <c r="W340" s="37"/>
      <c r="X340" s="34"/>
      <c r="Y340" s="306"/>
      <c r="Z340" s="34"/>
    </row>
    <row r="341" spans="1:30" s="1" customFormat="1" ht="18.75" customHeight="1" x14ac:dyDescent="0.25">
      <c r="A341" s="49">
        <v>46</v>
      </c>
      <c r="B341" s="51" t="s">
        <v>337</v>
      </c>
      <c r="C341" s="50" t="s">
        <v>156</v>
      </c>
      <c r="D341" s="35">
        <v>32147</v>
      </c>
      <c r="E341" s="34" t="s">
        <v>333</v>
      </c>
      <c r="F341" s="35">
        <v>40729</v>
      </c>
      <c r="G341" s="34" t="s">
        <v>24</v>
      </c>
      <c r="H341" s="34" t="s">
        <v>24</v>
      </c>
      <c r="I341" s="34" t="s">
        <v>325</v>
      </c>
      <c r="J341" s="34"/>
      <c r="K341" s="34" t="s">
        <v>40</v>
      </c>
      <c r="L341" s="34" t="s">
        <v>326</v>
      </c>
      <c r="M341" s="34" t="s">
        <v>327</v>
      </c>
      <c r="N341" s="35">
        <v>41122</v>
      </c>
      <c r="O341" s="35">
        <v>41425</v>
      </c>
      <c r="P341" s="34">
        <v>10</v>
      </c>
      <c r="Q341" s="34">
        <v>0</v>
      </c>
      <c r="R341" s="34">
        <f>DATEDIF(N341,O341,"m")</f>
        <v>9</v>
      </c>
      <c r="S341" s="34">
        <f>DATEDIF(N341,O341,"md")</f>
        <v>30</v>
      </c>
      <c r="T341" s="34" t="str">
        <f t="shared" si="59"/>
        <v>10 tháng 0 ngày</v>
      </c>
      <c r="U341" s="39"/>
      <c r="V341" s="36"/>
      <c r="W341" s="37" t="s">
        <v>59</v>
      </c>
      <c r="X341" s="34" t="s">
        <v>198</v>
      </c>
      <c r="Y341" s="308" t="s">
        <v>33</v>
      </c>
      <c r="Z341" s="34"/>
    </row>
    <row r="342" spans="1:30" s="1" customFormat="1" ht="18.75" customHeight="1" x14ac:dyDescent="0.25">
      <c r="A342" s="49"/>
      <c r="B342" s="51"/>
      <c r="C342" s="50"/>
      <c r="D342" s="35"/>
      <c r="E342" s="34"/>
      <c r="F342" s="34"/>
      <c r="G342" s="34"/>
      <c r="H342" s="34"/>
      <c r="I342" s="34"/>
      <c r="J342" s="34"/>
      <c r="K342" s="34"/>
      <c r="L342" s="34"/>
      <c r="M342" s="34"/>
      <c r="N342" s="35">
        <v>41588</v>
      </c>
      <c r="O342" s="35">
        <v>41790</v>
      </c>
      <c r="P342" s="34">
        <v>6</v>
      </c>
      <c r="Q342" s="34">
        <v>20</v>
      </c>
      <c r="R342" s="34">
        <f>DATEDIF(N342,O342,"m")</f>
        <v>6</v>
      </c>
      <c r="S342" s="34">
        <f>DATEDIF(N342,O342,"md")</f>
        <v>21</v>
      </c>
      <c r="T342" s="34" t="str">
        <f t="shared" si="59"/>
        <v>6 tháng 21 ngày</v>
      </c>
      <c r="U342" s="39"/>
      <c r="V342" s="36"/>
      <c r="W342" s="37" t="s">
        <v>40</v>
      </c>
      <c r="X342" s="34"/>
      <c r="Y342" s="309"/>
      <c r="Z342" s="34"/>
    </row>
    <row r="343" spans="1:30" s="1" customFormat="1" ht="18.75" customHeight="1" x14ac:dyDescent="0.25">
      <c r="A343" s="49"/>
      <c r="B343" s="51"/>
      <c r="C343" s="50"/>
      <c r="D343" s="35"/>
      <c r="E343" s="34"/>
      <c r="F343" s="34"/>
      <c r="G343" s="34"/>
      <c r="H343" s="34"/>
      <c r="I343" s="34"/>
      <c r="J343" s="34"/>
      <c r="K343" s="34"/>
      <c r="L343" s="34"/>
      <c r="M343" s="34"/>
      <c r="N343" s="35">
        <v>41862</v>
      </c>
      <c r="O343" s="35">
        <v>42155</v>
      </c>
      <c r="P343" s="34">
        <v>9</v>
      </c>
      <c r="Q343" s="34">
        <v>20</v>
      </c>
      <c r="R343" s="34">
        <f>DATEDIF(N343,O343,"m")</f>
        <v>9</v>
      </c>
      <c r="S343" s="34">
        <f>DATEDIF(N343,O343,"md")</f>
        <v>20</v>
      </c>
      <c r="T343" s="34" t="str">
        <f t="shared" ref="T343:T372" si="74">R343+INT(S343/30)&amp;" tháng "&amp;MOD(S343,30)&amp;" ngày"</f>
        <v>9 tháng 20 ngày</v>
      </c>
      <c r="U343" s="39"/>
      <c r="V343" s="36"/>
      <c r="W343" s="37" t="s">
        <v>40</v>
      </c>
      <c r="X343" s="34"/>
      <c r="Y343" s="309"/>
      <c r="Z343" s="34"/>
    </row>
    <row r="344" spans="1:30" s="1" customFormat="1" ht="18.75" customHeight="1" x14ac:dyDescent="0.25">
      <c r="A344" s="49"/>
      <c r="B344" s="51"/>
      <c r="C344" s="50"/>
      <c r="D344" s="35"/>
      <c r="E344" s="34"/>
      <c r="F344" s="34"/>
      <c r="G344" s="34"/>
      <c r="H344" s="34"/>
      <c r="I344" s="34"/>
      <c r="J344" s="34"/>
      <c r="K344" s="34"/>
      <c r="L344" s="34"/>
      <c r="M344" s="34"/>
      <c r="N344" s="35">
        <v>42226</v>
      </c>
      <c r="O344" s="35">
        <v>42521</v>
      </c>
      <c r="P344" s="34">
        <v>9</v>
      </c>
      <c r="Q344" s="34">
        <v>20</v>
      </c>
      <c r="R344" s="34">
        <f>DATEDIF(N344,O344,"m")</f>
        <v>9</v>
      </c>
      <c r="S344" s="34">
        <f>DATEDIF(N344,O344,"md")</f>
        <v>21</v>
      </c>
      <c r="T344" s="34" t="str">
        <f t="shared" si="74"/>
        <v>9 tháng 21 ngày</v>
      </c>
      <c r="U344" s="39"/>
      <c r="V344" s="36"/>
      <c r="W344" s="37" t="s">
        <v>40</v>
      </c>
      <c r="X344" s="34"/>
      <c r="Y344" s="309"/>
      <c r="Z344" s="34"/>
    </row>
    <row r="345" spans="1:30" s="1" customFormat="1" ht="18.75" customHeight="1" x14ac:dyDescent="0.25">
      <c r="A345" s="49"/>
      <c r="B345" s="51"/>
      <c r="C345" s="50"/>
      <c r="D345" s="35"/>
      <c r="E345" s="34"/>
      <c r="F345" s="34"/>
      <c r="G345" s="34"/>
      <c r="H345" s="34"/>
      <c r="I345" s="34"/>
      <c r="J345" s="34"/>
      <c r="K345" s="34"/>
      <c r="L345" s="34"/>
      <c r="M345" s="34"/>
      <c r="N345" s="35">
        <v>42592</v>
      </c>
      <c r="O345" s="35">
        <v>42886</v>
      </c>
      <c r="P345" s="34">
        <v>9</v>
      </c>
      <c r="Q345" s="34">
        <v>20</v>
      </c>
      <c r="R345" s="34">
        <f>DATEDIF(N345,O345,"m")</f>
        <v>9</v>
      </c>
      <c r="S345" s="34">
        <f>DATEDIF(N345,O345,"md")</f>
        <v>21</v>
      </c>
      <c r="T345" s="34" t="str">
        <f t="shared" si="74"/>
        <v>9 tháng 21 ngày</v>
      </c>
      <c r="U345" s="39"/>
      <c r="V345" s="36"/>
      <c r="W345" s="37" t="s">
        <v>40</v>
      </c>
      <c r="X345" s="34"/>
      <c r="Y345" s="309"/>
      <c r="Z345" s="34"/>
    </row>
    <row r="346" spans="1:30" s="1" customFormat="1" ht="18.75" customHeight="1" x14ac:dyDescent="0.25">
      <c r="A346" s="49"/>
      <c r="B346" s="51"/>
      <c r="C346" s="50"/>
      <c r="D346" s="35"/>
      <c r="E346" s="34"/>
      <c r="F346" s="34"/>
      <c r="G346" s="34"/>
      <c r="H346" s="34"/>
      <c r="I346" s="34"/>
      <c r="J346" s="34"/>
      <c r="K346" s="34"/>
      <c r="L346" s="34"/>
      <c r="M346" s="34"/>
      <c r="N346" s="35"/>
      <c r="O346" s="35"/>
      <c r="P346" s="39">
        <f>SUM(P341:P345)</f>
        <v>43</v>
      </c>
      <c r="Q346" s="39">
        <f>SUM(Q341:Q345)</f>
        <v>80</v>
      </c>
      <c r="R346" s="39">
        <f>SUM(R341:R345)</f>
        <v>42</v>
      </c>
      <c r="S346" s="39">
        <f>SUM(S341:S345)</f>
        <v>113</v>
      </c>
      <c r="T346" s="39" t="str">
        <f t="shared" si="74"/>
        <v>45 tháng 23 ngày</v>
      </c>
      <c r="U346" s="39"/>
      <c r="V346" s="36" t="s">
        <v>338</v>
      </c>
      <c r="W346" s="37"/>
      <c r="X346" s="34"/>
      <c r="Y346" s="310"/>
      <c r="Z346" s="34"/>
    </row>
    <row r="347" spans="1:30" s="1" customFormat="1" ht="18.75" customHeight="1" x14ac:dyDescent="0.25">
      <c r="A347" s="34">
        <v>47</v>
      </c>
      <c r="B347" s="51" t="s">
        <v>147</v>
      </c>
      <c r="C347" s="50" t="s">
        <v>148</v>
      </c>
      <c r="D347" s="35">
        <v>32212</v>
      </c>
      <c r="E347" s="34" t="s">
        <v>69</v>
      </c>
      <c r="F347" s="35">
        <v>40765</v>
      </c>
      <c r="G347" s="34" t="s">
        <v>24</v>
      </c>
      <c r="H347" s="34" t="s">
        <v>24</v>
      </c>
      <c r="I347" s="63"/>
      <c r="J347" s="34"/>
      <c r="K347" s="34" t="s">
        <v>59</v>
      </c>
      <c r="L347" s="34" t="s">
        <v>58</v>
      </c>
      <c r="M347" s="34" t="s">
        <v>70</v>
      </c>
      <c r="N347" s="35">
        <v>40848</v>
      </c>
      <c r="O347" s="35">
        <v>41060</v>
      </c>
      <c r="P347" s="34">
        <v>7</v>
      </c>
      <c r="Q347" s="34">
        <v>0</v>
      </c>
      <c r="R347" s="34">
        <f t="shared" ref="R347:R353" si="75">DATEDIF(N347,O347,"m")</f>
        <v>6</v>
      </c>
      <c r="S347" s="34">
        <f t="shared" ref="S347:S353" si="76">DATEDIF(N347,O347,"md")</f>
        <v>30</v>
      </c>
      <c r="T347" s="34" t="str">
        <f t="shared" si="74"/>
        <v>7 tháng 0 ngày</v>
      </c>
      <c r="U347" s="34"/>
      <c r="V347" s="36"/>
      <c r="W347" s="37" t="s">
        <v>71</v>
      </c>
      <c r="X347" s="34" t="s">
        <v>198</v>
      </c>
      <c r="Y347" s="311" t="s">
        <v>67</v>
      </c>
      <c r="Z347" s="38"/>
      <c r="AA347" s="17"/>
      <c r="AB347" s="17">
        <f>IF(F347="","",F347-N347)</f>
        <v>-83</v>
      </c>
      <c r="AC347" s="17"/>
      <c r="AD347" s="17"/>
    </row>
    <row r="348" spans="1:30" s="1" customFormat="1" ht="18.75" customHeight="1" x14ac:dyDescent="0.25">
      <c r="A348" s="34"/>
      <c r="B348" s="51"/>
      <c r="C348" s="50"/>
      <c r="D348" s="35"/>
      <c r="E348" s="34"/>
      <c r="F348" s="34"/>
      <c r="G348" s="34"/>
      <c r="H348" s="34"/>
      <c r="I348" s="63"/>
      <c r="J348" s="34"/>
      <c r="K348" s="34"/>
      <c r="L348" s="34"/>
      <c r="M348" s="34"/>
      <c r="N348" s="35">
        <v>41122</v>
      </c>
      <c r="O348" s="35">
        <v>41425</v>
      </c>
      <c r="P348" s="34">
        <v>10</v>
      </c>
      <c r="Q348" s="34">
        <v>0</v>
      </c>
      <c r="R348" s="34">
        <f t="shared" si="75"/>
        <v>9</v>
      </c>
      <c r="S348" s="34">
        <f t="shared" si="76"/>
        <v>30</v>
      </c>
      <c r="T348" s="34" t="str">
        <f t="shared" si="74"/>
        <v>10 tháng 0 ngày</v>
      </c>
      <c r="U348" s="34"/>
      <c r="V348" s="36"/>
      <c r="W348" s="37" t="s">
        <v>71</v>
      </c>
      <c r="X348" s="34"/>
      <c r="Y348" s="312"/>
      <c r="Z348" s="38"/>
      <c r="AA348" s="17"/>
      <c r="AB348" s="17" t="str">
        <f t="shared" ref="AB348:AB353" si="77">IF(F348="","",F348-N348)</f>
        <v/>
      </c>
      <c r="AC348" s="17"/>
      <c r="AD348" s="17"/>
    </row>
    <row r="349" spans="1:30" s="1" customFormat="1" ht="18.75" customHeight="1" x14ac:dyDescent="0.25">
      <c r="A349" s="34"/>
      <c r="B349" s="51"/>
      <c r="C349" s="50"/>
      <c r="D349" s="35"/>
      <c r="E349" s="34"/>
      <c r="F349" s="34"/>
      <c r="G349" s="34"/>
      <c r="H349" s="34"/>
      <c r="I349" s="63"/>
      <c r="J349" s="34"/>
      <c r="K349" s="34"/>
      <c r="L349" s="34"/>
      <c r="M349" s="34"/>
      <c r="N349" s="35">
        <v>41496</v>
      </c>
      <c r="O349" s="35">
        <v>41790</v>
      </c>
      <c r="P349" s="34">
        <v>9</v>
      </c>
      <c r="Q349" s="34">
        <v>20</v>
      </c>
      <c r="R349" s="34">
        <f t="shared" si="75"/>
        <v>9</v>
      </c>
      <c r="S349" s="34">
        <f t="shared" si="76"/>
        <v>21</v>
      </c>
      <c r="T349" s="34" t="str">
        <f t="shared" si="74"/>
        <v>9 tháng 21 ngày</v>
      </c>
      <c r="U349" s="34"/>
      <c r="V349" s="36"/>
      <c r="W349" s="37" t="s">
        <v>71</v>
      </c>
      <c r="X349" s="34"/>
      <c r="Y349" s="312"/>
      <c r="Z349" s="38"/>
      <c r="AA349" s="17"/>
      <c r="AB349" s="17" t="str">
        <f t="shared" si="77"/>
        <v/>
      </c>
      <c r="AC349" s="17"/>
      <c r="AD349" s="17"/>
    </row>
    <row r="350" spans="1:30" s="1" customFormat="1" ht="18.75" customHeight="1" x14ac:dyDescent="0.25">
      <c r="A350" s="34"/>
      <c r="B350" s="51"/>
      <c r="C350" s="50"/>
      <c r="D350" s="35"/>
      <c r="E350" s="34"/>
      <c r="F350" s="34"/>
      <c r="G350" s="34"/>
      <c r="H350" s="34"/>
      <c r="I350" s="63"/>
      <c r="J350" s="34"/>
      <c r="K350" s="34"/>
      <c r="L350" s="34"/>
      <c r="M350" s="34"/>
      <c r="N350" s="35">
        <v>41927</v>
      </c>
      <c r="O350" s="35">
        <v>42063</v>
      </c>
      <c r="P350" s="34">
        <v>4</v>
      </c>
      <c r="Q350" s="34">
        <v>15</v>
      </c>
      <c r="R350" s="34">
        <f t="shared" si="75"/>
        <v>4</v>
      </c>
      <c r="S350" s="34">
        <f t="shared" si="76"/>
        <v>13</v>
      </c>
      <c r="T350" s="34" t="str">
        <f t="shared" si="74"/>
        <v>4 tháng 13 ngày</v>
      </c>
      <c r="U350" s="34"/>
      <c r="V350" s="36"/>
      <c r="W350" s="37" t="s">
        <v>72</v>
      </c>
      <c r="X350" s="34"/>
      <c r="Y350" s="312"/>
      <c r="Z350" s="38" t="s">
        <v>74</v>
      </c>
      <c r="AA350" s="17"/>
      <c r="AB350" s="17" t="str">
        <f t="shared" si="77"/>
        <v/>
      </c>
      <c r="AC350" s="17"/>
      <c r="AD350" s="17"/>
    </row>
    <row r="351" spans="1:30" s="1" customFormat="1" ht="18.75" customHeight="1" x14ac:dyDescent="0.25">
      <c r="A351" s="34"/>
      <c r="B351" s="51"/>
      <c r="C351" s="50"/>
      <c r="D351" s="35"/>
      <c r="E351" s="34"/>
      <c r="F351" s="34"/>
      <c r="G351" s="34"/>
      <c r="H351" s="34"/>
      <c r="I351" s="63"/>
      <c r="J351" s="34"/>
      <c r="K351" s="34"/>
      <c r="L351" s="34"/>
      <c r="M351" s="34"/>
      <c r="N351" s="35">
        <v>42309</v>
      </c>
      <c r="O351" s="35">
        <v>42369</v>
      </c>
      <c r="P351" s="34">
        <v>2</v>
      </c>
      <c r="Q351" s="34">
        <v>0</v>
      </c>
      <c r="R351" s="34">
        <f t="shared" si="75"/>
        <v>1</v>
      </c>
      <c r="S351" s="34">
        <f t="shared" si="76"/>
        <v>30</v>
      </c>
      <c r="T351" s="34" t="str">
        <f t="shared" si="74"/>
        <v>2 tháng 0 ngày</v>
      </c>
      <c r="U351" s="34"/>
      <c r="V351" s="36"/>
      <c r="W351" s="37" t="s">
        <v>73</v>
      </c>
      <c r="X351" s="34"/>
      <c r="Y351" s="312"/>
      <c r="Z351" s="38" t="s">
        <v>74</v>
      </c>
      <c r="AA351" s="17"/>
      <c r="AB351" s="17" t="str">
        <f t="shared" si="77"/>
        <v/>
      </c>
      <c r="AC351" s="17"/>
      <c r="AD351" s="17"/>
    </row>
    <row r="352" spans="1:30" s="1" customFormat="1" ht="18.75" customHeight="1" x14ac:dyDescent="0.25">
      <c r="A352" s="34"/>
      <c r="B352" s="51"/>
      <c r="C352" s="50"/>
      <c r="D352" s="35"/>
      <c r="E352" s="34"/>
      <c r="F352" s="34"/>
      <c r="G352" s="34"/>
      <c r="H352" s="34"/>
      <c r="I352" s="63"/>
      <c r="J352" s="34"/>
      <c r="K352" s="34"/>
      <c r="L352" s="34"/>
      <c r="M352" s="34"/>
      <c r="N352" s="35">
        <v>42370</v>
      </c>
      <c r="O352" s="35">
        <v>42521</v>
      </c>
      <c r="P352" s="34">
        <v>5</v>
      </c>
      <c r="Q352" s="34">
        <v>0</v>
      </c>
      <c r="R352" s="34">
        <f t="shared" si="75"/>
        <v>4</v>
      </c>
      <c r="S352" s="34">
        <f t="shared" si="76"/>
        <v>30</v>
      </c>
      <c r="T352" s="34" t="str">
        <f t="shared" si="74"/>
        <v>5 tháng 0 ngày</v>
      </c>
      <c r="U352" s="34"/>
      <c r="V352" s="36"/>
      <c r="W352" s="37" t="s">
        <v>59</v>
      </c>
      <c r="X352" s="34"/>
      <c r="Y352" s="312"/>
      <c r="Z352" s="38"/>
      <c r="AA352" s="17"/>
      <c r="AB352" s="17" t="str">
        <f t="shared" si="77"/>
        <v/>
      </c>
      <c r="AC352" s="17"/>
      <c r="AD352" s="17"/>
    </row>
    <row r="353" spans="1:30" s="1" customFormat="1" ht="18.75" customHeight="1" x14ac:dyDescent="0.25">
      <c r="A353" s="34"/>
      <c r="B353" s="51"/>
      <c r="C353" s="50"/>
      <c r="D353" s="35"/>
      <c r="E353" s="34"/>
      <c r="F353" s="34"/>
      <c r="G353" s="34"/>
      <c r="H353" s="34"/>
      <c r="I353" s="63"/>
      <c r="J353" s="34"/>
      <c r="K353" s="34"/>
      <c r="L353" s="34"/>
      <c r="M353" s="34"/>
      <c r="N353" s="35">
        <v>42592</v>
      </c>
      <c r="O353" s="35">
        <v>42886</v>
      </c>
      <c r="P353" s="34">
        <v>9</v>
      </c>
      <c r="Q353" s="34">
        <v>20</v>
      </c>
      <c r="R353" s="34">
        <f t="shared" si="75"/>
        <v>9</v>
      </c>
      <c r="S353" s="34">
        <f t="shared" si="76"/>
        <v>21</v>
      </c>
      <c r="T353" s="34" t="str">
        <f t="shared" si="74"/>
        <v>9 tháng 21 ngày</v>
      </c>
      <c r="U353" s="34"/>
      <c r="V353" s="36"/>
      <c r="W353" s="37" t="s">
        <v>59</v>
      </c>
      <c r="X353" s="34"/>
      <c r="Y353" s="312"/>
      <c r="Z353" s="38"/>
      <c r="AA353" s="17"/>
      <c r="AB353" s="17" t="str">
        <f t="shared" si="77"/>
        <v/>
      </c>
      <c r="AC353" s="17"/>
      <c r="AD353" s="17"/>
    </row>
    <row r="354" spans="1:30" s="1" customFormat="1" ht="18.75" customHeight="1" x14ac:dyDescent="0.25">
      <c r="A354" s="34"/>
      <c r="B354" s="51"/>
      <c r="C354" s="50"/>
      <c r="D354" s="35"/>
      <c r="E354" s="34"/>
      <c r="F354" s="34"/>
      <c r="G354" s="34"/>
      <c r="H354" s="34"/>
      <c r="I354" s="63"/>
      <c r="J354" s="34"/>
      <c r="K354" s="34"/>
      <c r="L354" s="34"/>
      <c r="M354" s="34"/>
      <c r="N354" s="35"/>
      <c r="O354" s="35"/>
      <c r="P354" s="39">
        <f>SUM(P347:P353)</f>
        <v>46</v>
      </c>
      <c r="Q354" s="39">
        <f>SUM(Q347:Q353)</f>
        <v>55</v>
      </c>
      <c r="R354" s="39">
        <f>SUM(R347:R353)</f>
        <v>42</v>
      </c>
      <c r="S354" s="39">
        <f>SUM(S347:S353)</f>
        <v>175</v>
      </c>
      <c r="T354" s="39" t="str">
        <f t="shared" si="74"/>
        <v>47 tháng 25 ngày</v>
      </c>
      <c r="U354" s="40"/>
      <c r="V354" s="39" t="str">
        <f>T354</f>
        <v>47 tháng 25 ngày</v>
      </c>
      <c r="W354" s="37"/>
      <c r="X354" s="34"/>
      <c r="Y354" s="312"/>
      <c r="Z354" s="38"/>
      <c r="AA354" s="17"/>
      <c r="AB354" s="17">
        <f>SUM(AB347:AB353)</f>
        <v>-83</v>
      </c>
      <c r="AC354" s="17">
        <f>SUM(AC347:AC353)</f>
        <v>0</v>
      </c>
      <c r="AD354" s="17"/>
    </row>
    <row r="355" spans="1:30" s="1" customFormat="1" ht="18.75" customHeight="1" x14ac:dyDescent="0.25">
      <c r="A355" s="49">
        <v>48</v>
      </c>
      <c r="B355" s="53" t="s">
        <v>171</v>
      </c>
      <c r="C355" s="54" t="s">
        <v>172</v>
      </c>
      <c r="D355" s="35">
        <v>32299</v>
      </c>
      <c r="E355" s="34" t="s">
        <v>100</v>
      </c>
      <c r="F355" s="35">
        <v>40360</v>
      </c>
      <c r="G355" s="35" t="s">
        <v>193</v>
      </c>
      <c r="H355" s="34" t="s">
        <v>24</v>
      </c>
      <c r="I355" s="63"/>
      <c r="J355" s="34"/>
      <c r="K355" s="34" t="s">
        <v>61</v>
      </c>
      <c r="L355" s="34" t="s">
        <v>60</v>
      </c>
      <c r="M355" s="34" t="s">
        <v>102</v>
      </c>
      <c r="N355" s="35">
        <v>40603</v>
      </c>
      <c r="O355" s="35">
        <v>40694</v>
      </c>
      <c r="P355" s="34">
        <v>3</v>
      </c>
      <c r="Q355" s="34">
        <v>0</v>
      </c>
      <c r="R355" s="34">
        <f t="shared" ref="R355:R361" si="78">DATEDIF(N355,O355,"m")</f>
        <v>2</v>
      </c>
      <c r="S355" s="34">
        <f t="shared" ref="S355:S361" si="79">DATEDIF(N355,O355,"md")</f>
        <v>30</v>
      </c>
      <c r="T355" s="34" t="str">
        <f t="shared" si="74"/>
        <v>3 tháng 0 ngày</v>
      </c>
      <c r="U355" s="34"/>
      <c r="V355" s="34"/>
      <c r="W355" s="37" t="s">
        <v>56</v>
      </c>
      <c r="X355" s="34" t="s">
        <v>198</v>
      </c>
      <c r="Y355" s="313" t="s">
        <v>474</v>
      </c>
      <c r="Z355" s="47"/>
    </row>
    <row r="356" spans="1:30" s="1" customFormat="1" ht="18.75" customHeight="1" x14ac:dyDescent="0.25">
      <c r="A356" s="49"/>
      <c r="B356" s="53"/>
      <c r="C356" s="54"/>
      <c r="D356" s="35"/>
      <c r="E356" s="34"/>
      <c r="F356" s="35"/>
      <c r="G356" s="34"/>
      <c r="H356" s="34"/>
      <c r="I356" s="63"/>
      <c r="J356" s="34"/>
      <c r="K356" s="34"/>
      <c r="L356" s="34"/>
      <c r="M356" s="34"/>
      <c r="N356" s="35">
        <v>40909</v>
      </c>
      <c r="O356" s="35">
        <v>41060</v>
      </c>
      <c r="P356" s="34">
        <v>6</v>
      </c>
      <c r="Q356" s="34">
        <v>0</v>
      </c>
      <c r="R356" s="34">
        <f t="shared" si="78"/>
        <v>4</v>
      </c>
      <c r="S356" s="34">
        <f t="shared" si="79"/>
        <v>30</v>
      </c>
      <c r="T356" s="34" t="str">
        <f t="shared" si="74"/>
        <v>5 tháng 0 ngày</v>
      </c>
      <c r="U356" s="34"/>
      <c r="V356" s="34"/>
      <c r="W356" s="37" t="s">
        <v>103</v>
      </c>
      <c r="X356" s="34"/>
      <c r="Y356" s="314"/>
      <c r="Z356" s="47"/>
    </row>
    <row r="357" spans="1:30" s="1" customFormat="1" ht="18.75" customHeight="1" x14ac:dyDescent="0.25">
      <c r="A357" s="49"/>
      <c r="B357" s="53"/>
      <c r="C357" s="54"/>
      <c r="D357" s="35"/>
      <c r="E357" s="34"/>
      <c r="F357" s="35"/>
      <c r="G357" s="34"/>
      <c r="H357" s="34"/>
      <c r="I357" s="63"/>
      <c r="J357" s="34"/>
      <c r="K357" s="34"/>
      <c r="L357" s="34"/>
      <c r="M357" s="34"/>
      <c r="N357" s="35">
        <v>41522</v>
      </c>
      <c r="O357" s="35">
        <v>41789</v>
      </c>
      <c r="P357" s="34">
        <v>8</v>
      </c>
      <c r="Q357" s="34">
        <v>25</v>
      </c>
      <c r="R357" s="34">
        <f t="shared" si="78"/>
        <v>8</v>
      </c>
      <c r="S357" s="34">
        <f t="shared" si="79"/>
        <v>25</v>
      </c>
      <c r="T357" s="34" t="str">
        <f t="shared" si="74"/>
        <v>8 tháng 25 ngày</v>
      </c>
      <c r="U357" s="34"/>
      <c r="V357" s="34"/>
      <c r="W357" s="37" t="s">
        <v>104</v>
      </c>
      <c r="X357" s="34"/>
      <c r="Y357" s="314"/>
      <c r="Z357" s="47"/>
    </row>
    <row r="358" spans="1:30" s="1" customFormat="1" ht="67.5" customHeight="1" x14ac:dyDescent="0.25">
      <c r="A358" s="49"/>
      <c r="B358" s="53"/>
      <c r="C358" s="54"/>
      <c r="D358" s="35"/>
      <c r="E358" s="34"/>
      <c r="F358" s="35"/>
      <c r="G358" s="34"/>
      <c r="H358" s="34"/>
      <c r="I358" s="63"/>
      <c r="J358" s="34"/>
      <c r="K358" s="34"/>
      <c r="L358" s="34"/>
      <c r="M358" s="34"/>
      <c r="N358" s="35">
        <v>41866</v>
      </c>
      <c r="O358" s="35">
        <v>42180</v>
      </c>
      <c r="P358" s="34">
        <v>10</v>
      </c>
      <c r="Q358" s="34">
        <v>10</v>
      </c>
      <c r="R358" s="34">
        <f t="shared" si="78"/>
        <v>10</v>
      </c>
      <c r="S358" s="34">
        <f t="shared" si="79"/>
        <v>10</v>
      </c>
      <c r="T358" s="34" t="str">
        <f t="shared" si="74"/>
        <v>10 tháng 10 ngày</v>
      </c>
      <c r="U358" s="34" t="s">
        <v>475</v>
      </c>
      <c r="V358" s="34"/>
      <c r="W358" s="37" t="s">
        <v>105</v>
      </c>
      <c r="X358" s="34"/>
      <c r="Y358" s="314"/>
      <c r="Z358" s="41" t="s">
        <v>476</v>
      </c>
    </row>
    <row r="359" spans="1:30" s="1" customFormat="1" ht="18.75" customHeight="1" x14ac:dyDescent="0.25">
      <c r="A359" s="49"/>
      <c r="B359" s="53"/>
      <c r="C359" s="54"/>
      <c r="D359" s="35"/>
      <c r="E359" s="34"/>
      <c r="F359" s="35"/>
      <c r="G359" s="34"/>
      <c r="H359" s="34"/>
      <c r="I359" s="63"/>
      <c r="J359" s="34"/>
      <c r="K359" s="34"/>
      <c r="L359" s="34"/>
      <c r="M359" s="34"/>
      <c r="N359" s="35">
        <v>42226</v>
      </c>
      <c r="O359" s="35">
        <v>42521</v>
      </c>
      <c r="P359" s="34">
        <v>9</v>
      </c>
      <c r="Q359" s="34">
        <v>21</v>
      </c>
      <c r="R359" s="34">
        <f t="shared" si="78"/>
        <v>9</v>
      </c>
      <c r="S359" s="34">
        <f t="shared" si="79"/>
        <v>21</v>
      </c>
      <c r="T359" s="34" t="str">
        <f t="shared" si="74"/>
        <v>9 tháng 21 ngày</v>
      </c>
      <c r="U359" s="34"/>
      <c r="V359" s="34"/>
      <c r="W359" s="37" t="s">
        <v>106</v>
      </c>
      <c r="X359" s="34"/>
      <c r="Y359" s="314"/>
      <c r="Z359" s="47"/>
    </row>
    <row r="360" spans="1:30" s="1" customFormat="1" ht="18.75" customHeight="1" x14ac:dyDescent="0.25">
      <c r="A360" s="49"/>
      <c r="B360" s="53"/>
      <c r="C360" s="54"/>
      <c r="D360" s="35"/>
      <c r="E360" s="34"/>
      <c r="F360" s="35"/>
      <c r="G360" s="34"/>
      <c r="H360" s="34"/>
      <c r="I360" s="63"/>
      <c r="J360" s="34"/>
      <c r="K360" s="34"/>
      <c r="L360" s="34"/>
      <c r="M360" s="34"/>
      <c r="N360" s="35">
        <v>42592</v>
      </c>
      <c r="O360" s="35">
        <v>42679</v>
      </c>
      <c r="P360" s="34">
        <v>2</v>
      </c>
      <c r="Q360" s="34">
        <v>26</v>
      </c>
      <c r="R360" s="34">
        <f t="shared" si="78"/>
        <v>2</v>
      </c>
      <c r="S360" s="34">
        <f t="shared" si="79"/>
        <v>26</v>
      </c>
      <c r="T360" s="34" t="str">
        <f t="shared" si="74"/>
        <v>2 tháng 26 ngày</v>
      </c>
      <c r="U360" s="34"/>
      <c r="V360" s="34"/>
      <c r="W360" s="37" t="s">
        <v>103</v>
      </c>
      <c r="X360" s="34"/>
      <c r="Y360" s="314"/>
      <c r="Z360" s="47"/>
    </row>
    <row r="361" spans="1:30" s="1" customFormat="1" ht="18.75" customHeight="1" x14ac:dyDescent="0.25">
      <c r="A361" s="49"/>
      <c r="B361" s="53"/>
      <c r="C361" s="54"/>
      <c r="D361" s="35"/>
      <c r="E361" s="34"/>
      <c r="F361" s="35"/>
      <c r="G361" s="34"/>
      <c r="H361" s="34"/>
      <c r="I361" s="63"/>
      <c r="J361" s="34"/>
      <c r="K361" s="34"/>
      <c r="L361" s="34"/>
      <c r="M361" s="34"/>
      <c r="N361" s="35">
        <v>42705</v>
      </c>
      <c r="O361" s="35">
        <v>42886</v>
      </c>
      <c r="P361" s="34">
        <v>6</v>
      </c>
      <c r="Q361" s="34">
        <v>0</v>
      </c>
      <c r="R361" s="34">
        <f t="shared" si="78"/>
        <v>5</v>
      </c>
      <c r="S361" s="34">
        <f t="shared" si="79"/>
        <v>30</v>
      </c>
      <c r="T361" s="34" t="str">
        <f t="shared" si="74"/>
        <v>6 tháng 0 ngày</v>
      </c>
      <c r="U361" s="34"/>
      <c r="V361" s="34"/>
      <c r="W361" s="37" t="s">
        <v>103</v>
      </c>
      <c r="X361" s="34"/>
      <c r="Y361" s="314"/>
      <c r="Z361" s="47"/>
    </row>
    <row r="362" spans="1:30" s="1" customFormat="1" ht="18.75" customHeight="1" x14ac:dyDescent="0.25">
      <c r="A362" s="49"/>
      <c r="B362" s="53"/>
      <c r="C362" s="54"/>
      <c r="D362" s="35"/>
      <c r="E362" s="34"/>
      <c r="F362" s="35"/>
      <c r="G362" s="34"/>
      <c r="H362" s="34"/>
      <c r="I362" s="63"/>
      <c r="J362" s="34"/>
      <c r="K362" s="34"/>
      <c r="L362" s="34"/>
      <c r="M362" s="34"/>
      <c r="N362" s="35"/>
      <c r="O362" s="35"/>
      <c r="P362" s="39">
        <f>SUM(P355:P361)</f>
        <v>44</v>
      </c>
      <c r="Q362" s="39">
        <f>SUM(Q355:Q361)</f>
        <v>82</v>
      </c>
      <c r="R362" s="39">
        <f>SUM(R355:R361)</f>
        <v>40</v>
      </c>
      <c r="S362" s="39">
        <f>SUM(S355:S361)</f>
        <v>172</v>
      </c>
      <c r="T362" s="39" t="str">
        <f t="shared" si="74"/>
        <v>45 tháng 22 ngày</v>
      </c>
      <c r="U362" s="40" t="s">
        <v>475</v>
      </c>
      <c r="V362" s="39" t="s">
        <v>477</v>
      </c>
      <c r="W362" s="37"/>
      <c r="X362" s="34"/>
      <c r="Y362" s="315"/>
      <c r="Z362" s="47"/>
    </row>
    <row r="363" spans="1:30" s="1" customFormat="1" ht="18.75" customHeight="1" x14ac:dyDescent="0.25">
      <c r="A363" s="49">
        <v>49</v>
      </c>
      <c r="B363" s="53" t="s">
        <v>173</v>
      </c>
      <c r="C363" s="54" t="s">
        <v>174</v>
      </c>
      <c r="D363" s="35">
        <v>30416</v>
      </c>
      <c r="E363" s="34" t="s">
        <v>100</v>
      </c>
      <c r="F363" s="35">
        <v>38635</v>
      </c>
      <c r="G363" s="35" t="s">
        <v>24</v>
      </c>
      <c r="H363" s="34" t="s">
        <v>24</v>
      </c>
      <c r="I363" s="63"/>
      <c r="J363" s="34"/>
      <c r="K363" s="34" t="s">
        <v>200</v>
      </c>
      <c r="L363" s="34" t="s">
        <v>60</v>
      </c>
      <c r="M363" s="34" t="s">
        <v>102</v>
      </c>
      <c r="N363" s="35">
        <v>38565</v>
      </c>
      <c r="O363" s="35">
        <v>38868</v>
      </c>
      <c r="P363" s="34">
        <v>10</v>
      </c>
      <c r="Q363" s="34">
        <v>4</v>
      </c>
      <c r="R363" s="34">
        <f t="shared" ref="R363:R371" si="80">DATEDIF(N363,O363,"m")</f>
        <v>9</v>
      </c>
      <c r="S363" s="34">
        <f t="shared" ref="S363:S371" si="81">DATEDIF(N363,O363,"md")</f>
        <v>30</v>
      </c>
      <c r="T363" s="34" t="str">
        <f t="shared" si="74"/>
        <v>10 tháng 0 ngày</v>
      </c>
      <c r="U363" s="34" t="s">
        <v>201</v>
      </c>
      <c r="V363" s="39"/>
      <c r="W363" s="37" t="s">
        <v>107</v>
      </c>
      <c r="X363" s="34" t="s">
        <v>198</v>
      </c>
      <c r="Y363" s="313" t="s">
        <v>33</v>
      </c>
      <c r="Z363" s="52" t="s">
        <v>123</v>
      </c>
    </row>
    <row r="364" spans="1:30" s="1" customFormat="1" ht="18.75" customHeight="1" x14ac:dyDescent="0.25">
      <c r="A364" s="49"/>
      <c r="B364" s="53"/>
      <c r="C364" s="54"/>
      <c r="D364" s="35"/>
      <c r="E364" s="34"/>
      <c r="F364" s="35"/>
      <c r="G364" s="34"/>
      <c r="H364" s="34"/>
      <c r="I364" s="63"/>
      <c r="J364" s="34"/>
      <c r="K364" s="34"/>
      <c r="L364" s="34"/>
      <c r="M364" s="34"/>
      <c r="N364" s="35">
        <v>38930</v>
      </c>
      <c r="O364" s="35">
        <v>39233</v>
      </c>
      <c r="P364" s="34">
        <v>10</v>
      </c>
      <c r="Q364" s="34">
        <v>4</v>
      </c>
      <c r="R364" s="34">
        <f t="shared" si="80"/>
        <v>9</v>
      </c>
      <c r="S364" s="34">
        <f t="shared" si="81"/>
        <v>30</v>
      </c>
      <c r="T364" s="34" t="str">
        <f t="shared" si="74"/>
        <v>10 tháng 0 ngày</v>
      </c>
      <c r="U364" s="34"/>
      <c r="V364" s="39"/>
      <c r="W364" s="37" t="s">
        <v>107</v>
      </c>
      <c r="X364" s="34"/>
      <c r="Y364" s="314"/>
      <c r="Z364" s="47"/>
    </row>
    <row r="365" spans="1:30" s="1" customFormat="1" ht="18.75" customHeight="1" x14ac:dyDescent="0.25">
      <c r="A365" s="49"/>
      <c r="B365" s="53"/>
      <c r="C365" s="54"/>
      <c r="D365" s="35"/>
      <c r="E365" s="34"/>
      <c r="F365" s="35"/>
      <c r="G365" s="34"/>
      <c r="H365" s="34"/>
      <c r="I365" s="63"/>
      <c r="J365" s="34"/>
      <c r="K365" s="34"/>
      <c r="L365" s="34"/>
      <c r="M365" s="34"/>
      <c r="N365" s="35">
        <v>39295</v>
      </c>
      <c r="O365" s="35">
        <v>39599</v>
      </c>
      <c r="P365" s="34">
        <v>10</v>
      </c>
      <c r="Q365" s="34">
        <v>5</v>
      </c>
      <c r="R365" s="34">
        <f t="shared" si="80"/>
        <v>9</v>
      </c>
      <c r="S365" s="34">
        <f t="shared" si="81"/>
        <v>30</v>
      </c>
      <c r="T365" s="34" t="str">
        <f t="shared" si="74"/>
        <v>10 tháng 0 ngày</v>
      </c>
      <c r="U365" s="34"/>
      <c r="V365" s="39"/>
      <c r="W365" s="37" t="s">
        <v>107</v>
      </c>
      <c r="X365" s="34"/>
      <c r="Y365" s="314"/>
      <c r="Z365" s="47"/>
    </row>
    <row r="366" spans="1:30" s="1" customFormat="1" ht="18.75" customHeight="1" x14ac:dyDescent="0.25">
      <c r="A366" s="49"/>
      <c r="B366" s="53"/>
      <c r="C366" s="54"/>
      <c r="D366" s="35"/>
      <c r="E366" s="34"/>
      <c r="F366" s="35"/>
      <c r="G366" s="34"/>
      <c r="H366" s="34"/>
      <c r="I366" s="63"/>
      <c r="J366" s="34"/>
      <c r="K366" s="34"/>
      <c r="L366" s="34"/>
      <c r="M366" s="34"/>
      <c r="N366" s="35">
        <v>41136</v>
      </c>
      <c r="O366" s="35">
        <v>41425</v>
      </c>
      <c r="P366" s="34">
        <v>9</v>
      </c>
      <c r="Q366" s="34">
        <v>20</v>
      </c>
      <c r="R366" s="34">
        <f t="shared" si="80"/>
        <v>9</v>
      </c>
      <c r="S366" s="34">
        <f t="shared" si="81"/>
        <v>16</v>
      </c>
      <c r="T366" s="34" t="str">
        <f t="shared" si="74"/>
        <v>9 tháng 16 ngày</v>
      </c>
      <c r="U366" s="34" t="str">
        <f>T366</f>
        <v>9 tháng 16 ngày</v>
      </c>
      <c r="V366" s="39"/>
      <c r="W366" s="37" t="s">
        <v>108</v>
      </c>
      <c r="X366" s="34"/>
      <c r="Y366" s="314"/>
      <c r="Z366" s="38" t="s">
        <v>109</v>
      </c>
    </row>
    <row r="367" spans="1:30" s="1" customFormat="1" ht="18.75" customHeight="1" x14ac:dyDescent="0.25">
      <c r="A367" s="49"/>
      <c r="B367" s="53"/>
      <c r="C367" s="54"/>
      <c r="D367" s="35"/>
      <c r="E367" s="34"/>
      <c r="F367" s="35"/>
      <c r="G367" s="34"/>
      <c r="H367" s="34"/>
      <c r="I367" s="63"/>
      <c r="J367" s="34"/>
      <c r="K367" s="34"/>
      <c r="L367" s="34"/>
      <c r="M367" s="34"/>
      <c r="N367" s="35">
        <v>41496</v>
      </c>
      <c r="O367" s="35">
        <v>41588</v>
      </c>
      <c r="P367" s="34">
        <v>3</v>
      </c>
      <c r="Q367" s="34">
        <v>3</v>
      </c>
      <c r="R367" s="34">
        <f t="shared" si="80"/>
        <v>3</v>
      </c>
      <c r="S367" s="34">
        <f t="shared" si="81"/>
        <v>0</v>
      </c>
      <c r="T367" s="34" t="str">
        <f t="shared" si="74"/>
        <v>3 tháng 0 ngày</v>
      </c>
      <c r="U367" s="34"/>
      <c r="V367" s="39"/>
      <c r="W367" s="37" t="s">
        <v>40</v>
      </c>
      <c r="X367" s="34"/>
      <c r="Y367" s="314"/>
      <c r="Z367" s="47"/>
    </row>
    <row r="368" spans="1:30" s="1" customFormat="1" ht="18.75" customHeight="1" x14ac:dyDescent="0.25">
      <c r="A368" s="49"/>
      <c r="B368" s="53"/>
      <c r="C368" s="54"/>
      <c r="D368" s="35"/>
      <c r="E368" s="34"/>
      <c r="F368" s="35"/>
      <c r="G368" s="34"/>
      <c r="H368" s="34"/>
      <c r="I368" s="63"/>
      <c r="J368" s="34"/>
      <c r="K368" s="34"/>
      <c r="L368" s="34"/>
      <c r="M368" s="34"/>
      <c r="N368" s="35">
        <v>41588</v>
      </c>
      <c r="O368" s="35">
        <v>41680</v>
      </c>
      <c r="P368" s="34">
        <v>3</v>
      </c>
      <c r="Q368" s="34">
        <v>2</v>
      </c>
      <c r="R368" s="34">
        <f t="shared" si="80"/>
        <v>3</v>
      </c>
      <c r="S368" s="34">
        <f t="shared" si="81"/>
        <v>0</v>
      </c>
      <c r="T368" s="34" t="str">
        <f t="shared" si="74"/>
        <v>3 tháng 0 ngày</v>
      </c>
      <c r="U368" s="34"/>
      <c r="V368" s="39"/>
      <c r="W368" s="37" t="s">
        <v>40</v>
      </c>
      <c r="X368" s="34"/>
      <c r="Y368" s="314"/>
      <c r="Z368" s="47"/>
    </row>
    <row r="369" spans="1:26" s="1" customFormat="1" ht="18.75" customHeight="1" x14ac:dyDescent="0.25">
      <c r="A369" s="49"/>
      <c r="B369" s="53"/>
      <c r="C369" s="54"/>
      <c r="D369" s="35"/>
      <c r="E369" s="34"/>
      <c r="F369" s="35"/>
      <c r="G369" s="34"/>
      <c r="H369" s="34"/>
      <c r="I369" s="63"/>
      <c r="J369" s="34"/>
      <c r="K369" s="34"/>
      <c r="L369" s="34"/>
      <c r="M369" s="34"/>
      <c r="N369" s="35">
        <v>42226</v>
      </c>
      <c r="O369" s="35">
        <v>42400</v>
      </c>
      <c r="P369" s="34">
        <v>5</v>
      </c>
      <c r="Q369" s="34">
        <v>25</v>
      </c>
      <c r="R369" s="34">
        <f t="shared" si="80"/>
        <v>5</v>
      </c>
      <c r="S369" s="34">
        <f t="shared" si="81"/>
        <v>21</v>
      </c>
      <c r="T369" s="34" t="str">
        <f t="shared" si="74"/>
        <v>5 tháng 21 ngày</v>
      </c>
      <c r="U369" s="34"/>
      <c r="V369" s="39"/>
      <c r="W369" s="37" t="s">
        <v>40</v>
      </c>
      <c r="X369" s="34"/>
      <c r="Y369" s="314"/>
      <c r="Z369" s="47"/>
    </row>
    <row r="370" spans="1:26" s="1" customFormat="1" ht="18.75" customHeight="1" x14ac:dyDescent="0.25">
      <c r="A370" s="49"/>
      <c r="B370" s="53"/>
      <c r="C370" s="54"/>
      <c r="D370" s="35"/>
      <c r="E370" s="34"/>
      <c r="F370" s="35"/>
      <c r="G370" s="34"/>
      <c r="H370" s="34"/>
      <c r="I370" s="63"/>
      <c r="J370" s="34"/>
      <c r="K370" s="34"/>
      <c r="L370" s="34"/>
      <c r="M370" s="34"/>
      <c r="N370" s="35">
        <v>42592</v>
      </c>
      <c r="O370" s="35">
        <v>42735</v>
      </c>
      <c r="P370" s="34">
        <v>4</v>
      </c>
      <c r="Q370" s="34">
        <v>24</v>
      </c>
      <c r="R370" s="34">
        <f t="shared" si="80"/>
        <v>4</v>
      </c>
      <c r="S370" s="34">
        <f t="shared" si="81"/>
        <v>21</v>
      </c>
      <c r="T370" s="34" t="str">
        <f t="shared" si="74"/>
        <v>4 tháng 21 ngày</v>
      </c>
      <c r="U370" s="34"/>
      <c r="V370" s="39"/>
      <c r="W370" s="37" t="s">
        <v>200</v>
      </c>
      <c r="X370" s="34"/>
      <c r="Y370" s="314"/>
      <c r="Z370" s="47"/>
    </row>
    <row r="371" spans="1:26" s="1" customFormat="1" ht="18.75" customHeight="1" x14ac:dyDescent="0.25">
      <c r="A371" s="49"/>
      <c r="B371" s="53"/>
      <c r="C371" s="54"/>
      <c r="D371" s="35"/>
      <c r="E371" s="34"/>
      <c r="F371" s="35"/>
      <c r="G371" s="34"/>
      <c r="H371" s="34"/>
      <c r="I371" s="63"/>
      <c r="J371" s="34"/>
      <c r="K371" s="34"/>
      <c r="L371" s="34"/>
      <c r="M371" s="34"/>
      <c r="N371" s="35">
        <v>42736</v>
      </c>
      <c r="O371" s="35">
        <v>42886</v>
      </c>
      <c r="P371" s="34">
        <v>5</v>
      </c>
      <c r="Q371" s="34">
        <v>1</v>
      </c>
      <c r="R371" s="34">
        <f t="shared" si="80"/>
        <v>4</v>
      </c>
      <c r="S371" s="34">
        <f t="shared" si="81"/>
        <v>30</v>
      </c>
      <c r="T371" s="34" t="str">
        <f t="shared" si="74"/>
        <v>5 tháng 0 ngày</v>
      </c>
      <c r="U371" s="34"/>
      <c r="V371" s="39"/>
      <c r="W371" s="37" t="s">
        <v>200</v>
      </c>
      <c r="X371" s="34"/>
      <c r="Y371" s="314"/>
      <c r="Z371" s="47"/>
    </row>
    <row r="372" spans="1:26" s="1" customFormat="1" ht="18.75" customHeight="1" x14ac:dyDescent="0.25">
      <c r="A372" s="49"/>
      <c r="B372" s="53"/>
      <c r="C372" s="54"/>
      <c r="D372" s="35"/>
      <c r="E372" s="34"/>
      <c r="F372" s="35"/>
      <c r="G372" s="34"/>
      <c r="H372" s="34"/>
      <c r="I372" s="63"/>
      <c r="J372" s="34"/>
      <c r="K372" s="34"/>
      <c r="L372" s="34"/>
      <c r="M372" s="34"/>
      <c r="N372" s="35"/>
      <c r="O372" s="35"/>
      <c r="P372" s="39">
        <f>SUM(P363:P371)</f>
        <v>59</v>
      </c>
      <c r="Q372" s="39">
        <f>SUM(Q363:Q371)</f>
        <v>88</v>
      </c>
      <c r="R372" s="39">
        <f>SUM(R363:R371)</f>
        <v>55</v>
      </c>
      <c r="S372" s="39">
        <f>SUM(S363:S371)</f>
        <v>178</v>
      </c>
      <c r="T372" s="39" t="str">
        <f t="shared" si="74"/>
        <v>60 tháng 28 ngày</v>
      </c>
      <c r="U372" s="40" t="s">
        <v>203</v>
      </c>
      <c r="V372" s="39" t="s">
        <v>202</v>
      </c>
      <c r="W372" s="37"/>
      <c r="X372" s="34"/>
      <c r="Y372" s="315"/>
      <c r="Z372" s="47"/>
    </row>
    <row r="373" spans="1:26" s="1" customFormat="1" ht="18.75" customHeight="1" x14ac:dyDescent="0.25">
      <c r="A373" s="49">
        <v>50</v>
      </c>
      <c r="B373" s="53" t="s">
        <v>167</v>
      </c>
      <c r="C373" s="54" t="s">
        <v>168</v>
      </c>
      <c r="D373" s="35">
        <v>29570</v>
      </c>
      <c r="E373" s="34" t="s">
        <v>91</v>
      </c>
      <c r="F373" s="35">
        <v>40303</v>
      </c>
      <c r="G373" s="35" t="s">
        <v>192</v>
      </c>
      <c r="H373" s="34" t="s">
        <v>24</v>
      </c>
      <c r="I373" s="63" t="s">
        <v>196</v>
      </c>
      <c r="J373" s="34" t="s">
        <v>29</v>
      </c>
      <c r="K373" s="34" t="s">
        <v>92</v>
      </c>
      <c r="L373" s="34" t="s">
        <v>93</v>
      </c>
      <c r="M373" s="34" t="s">
        <v>94</v>
      </c>
      <c r="N373" s="35">
        <v>40765</v>
      </c>
      <c r="O373" s="35">
        <v>41121</v>
      </c>
      <c r="P373" s="34">
        <v>11</v>
      </c>
      <c r="Q373" s="34">
        <v>21</v>
      </c>
      <c r="R373" s="34">
        <f>DATEDIF(N373,O373,"m")</f>
        <v>11</v>
      </c>
      <c r="S373" s="34">
        <f>DATEDIF(N373,O373,"md")</f>
        <v>21</v>
      </c>
      <c r="T373" s="34" t="str">
        <f>R373+INT(S373/30)&amp;" tháng "&amp;MOD(S373,30)&amp;" ngày"</f>
        <v>11 tháng 21 ngày</v>
      </c>
      <c r="U373" s="34"/>
      <c r="V373" s="34"/>
      <c r="W373" s="37" t="s">
        <v>95</v>
      </c>
      <c r="X373" s="34" t="s">
        <v>198</v>
      </c>
      <c r="Y373" s="313" t="s">
        <v>33</v>
      </c>
      <c r="Z373" s="38" t="s">
        <v>97</v>
      </c>
    </row>
    <row r="374" spans="1:26" s="1" customFormat="1" ht="18.75" customHeight="1" x14ac:dyDescent="0.25">
      <c r="A374" s="49"/>
      <c r="B374" s="53"/>
      <c r="C374" s="54"/>
      <c r="D374" s="35"/>
      <c r="E374" s="34"/>
      <c r="F374" s="35"/>
      <c r="G374" s="34"/>
      <c r="H374" s="34"/>
      <c r="I374" s="63"/>
      <c r="J374" s="34"/>
      <c r="K374" s="34"/>
      <c r="L374" s="34"/>
      <c r="M374" s="34"/>
      <c r="N374" s="35">
        <v>41131</v>
      </c>
      <c r="O374" s="35">
        <v>41486</v>
      </c>
      <c r="P374" s="34">
        <v>11</v>
      </c>
      <c r="Q374" s="34">
        <v>21</v>
      </c>
      <c r="R374" s="34">
        <f>DATEDIF(N374,O374,"m")</f>
        <v>11</v>
      </c>
      <c r="S374" s="34">
        <f>DATEDIF(N374,O374,"md")</f>
        <v>21</v>
      </c>
      <c r="T374" s="34" t="str">
        <f>R374+INT(S374/30)&amp;" tháng "&amp;MOD(S374,30)&amp;" ngày"</f>
        <v>11 tháng 21 ngày</v>
      </c>
      <c r="U374" s="34"/>
      <c r="V374" s="34"/>
      <c r="W374" s="37" t="s">
        <v>95</v>
      </c>
      <c r="X374" s="34"/>
      <c r="Y374" s="314"/>
      <c r="Z374" s="38" t="s">
        <v>97</v>
      </c>
    </row>
    <row r="375" spans="1:26" s="1" customFormat="1" ht="18.75" customHeight="1" x14ac:dyDescent="0.25">
      <c r="A375" s="49"/>
      <c r="B375" s="53"/>
      <c r="C375" s="54"/>
      <c r="D375" s="35"/>
      <c r="E375" s="34"/>
      <c r="F375" s="35"/>
      <c r="G375" s="34"/>
      <c r="H375" s="34"/>
      <c r="I375" s="63"/>
      <c r="J375" s="34"/>
      <c r="K375" s="34"/>
      <c r="L375" s="34"/>
      <c r="M375" s="34"/>
      <c r="N375" s="35">
        <v>41633</v>
      </c>
      <c r="O375" s="35">
        <v>41811</v>
      </c>
      <c r="P375" s="34">
        <v>5</v>
      </c>
      <c r="Q375" s="34">
        <v>24</v>
      </c>
      <c r="R375" s="34">
        <f>DATEDIF(N375,O375,"m")</f>
        <v>5</v>
      </c>
      <c r="S375" s="34">
        <f>DATEDIF(N375,O375,"md")</f>
        <v>27</v>
      </c>
      <c r="T375" s="34" t="str">
        <f>R375+INT(S375/30)&amp;" tháng "&amp;MOD(S375,30)&amp;" ngày"</f>
        <v>5 tháng 27 ngày</v>
      </c>
      <c r="U375" s="34"/>
      <c r="V375" s="34"/>
      <c r="W375" s="37" t="s">
        <v>96</v>
      </c>
      <c r="X375" s="34"/>
      <c r="Y375" s="314"/>
      <c r="Z375" s="38"/>
    </row>
    <row r="376" spans="1:26" s="1" customFormat="1" ht="18.75" customHeight="1" x14ac:dyDescent="0.25">
      <c r="A376" s="49"/>
      <c r="B376" s="53"/>
      <c r="C376" s="54"/>
      <c r="D376" s="35"/>
      <c r="E376" s="34"/>
      <c r="F376" s="35"/>
      <c r="G376" s="34"/>
      <c r="H376" s="34"/>
      <c r="I376" s="63"/>
      <c r="J376" s="34"/>
      <c r="K376" s="34"/>
      <c r="L376" s="34"/>
      <c r="M376" s="34"/>
      <c r="N376" s="35">
        <v>42226</v>
      </c>
      <c r="O376" s="35">
        <v>42582</v>
      </c>
      <c r="P376" s="34">
        <v>11</v>
      </c>
      <c r="Q376" s="34">
        <v>21</v>
      </c>
      <c r="R376" s="34">
        <f>DATEDIF(N376,O376,"m")</f>
        <v>11</v>
      </c>
      <c r="S376" s="34">
        <f>DATEDIF(N376,O376,"md")</f>
        <v>21</v>
      </c>
      <c r="T376" s="34" t="str">
        <f>R376+INT(S376/30)&amp;" tháng "&amp;MOD(S376,30)&amp;" ngày"</f>
        <v>11 tháng 21 ngày</v>
      </c>
      <c r="U376" s="34"/>
      <c r="V376" s="34"/>
      <c r="W376" s="34" t="s">
        <v>92</v>
      </c>
      <c r="X376" s="34"/>
      <c r="Y376" s="314"/>
      <c r="Z376" s="38"/>
    </row>
    <row r="377" spans="1:26" s="1" customFormat="1" ht="18.75" customHeight="1" x14ac:dyDescent="0.25">
      <c r="A377" s="49"/>
      <c r="B377" s="53"/>
      <c r="C377" s="54"/>
      <c r="D377" s="35"/>
      <c r="E377" s="34"/>
      <c r="F377" s="35"/>
      <c r="G377" s="34"/>
      <c r="H377" s="34"/>
      <c r="I377" s="63"/>
      <c r="J377" s="34"/>
      <c r="K377" s="34"/>
      <c r="L377" s="34"/>
      <c r="M377" s="34"/>
      <c r="N377" s="35">
        <v>42592</v>
      </c>
      <c r="O377" s="35">
        <v>42947</v>
      </c>
      <c r="P377" s="34">
        <v>11</v>
      </c>
      <c r="Q377" s="34">
        <v>21</v>
      </c>
      <c r="R377" s="34">
        <f>DATEDIF(N377,O377,"m")</f>
        <v>11</v>
      </c>
      <c r="S377" s="34">
        <f>DATEDIF(N377,O377,"md")</f>
        <v>21</v>
      </c>
      <c r="T377" s="34" t="str">
        <f>R377+INT(S377/30)&amp;" tháng "&amp;MOD(S377,30)&amp;" ngày"</f>
        <v>11 tháng 21 ngày</v>
      </c>
      <c r="U377" s="34"/>
      <c r="V377" s="34"/>
      <c r="W377" s="37" t="s">
        <v>92</v>
      </c>
      <c r="X377" s="34"/>
      <c r="Y377" s="314"/>
      <c r="Z377" s="47"/>
    </row>
    <row r="378" spans="1:26" s="1" customFormat="1" ht="18.75" customHeight="1" x14ac:dyDescent="0.25">
      <c r="A378" s="49"/>
      <c r="B378" s="53"/>
      <c r="C378" s="54"/>
      <c r="D378" s="35"/>
      <c r="E378" s="34"/>
      <c r="F378" s="35"/>
      <c r="G378" s="34"/>
      <c r="H378" s="34"/>
      <c r="I378" s="63"/>
      <c r="J378" s="34"/>
      <c r="K378" s="34"/>
      <c r="L378" s="34"/>
      <c r="M378" s="34"/>
      <c r="N378" s="35"/>
      <c r="O378" s="35"/>
      <c r="P378" s="39">
        <f>SUM(P373:P377)</f>
        <v>49</v>
      </c>
      <c r="Q378" s="39">
        <f>SUM(Q373:Q377)</f>
        <v>108</v>
      </c>
      <c r="R378" s="39">
        <f>SUM(R373:R377)</f>
        <v>49</v>
      </c>
      <c r="S378" s="39">
        <f>SUM(S373:S377)</f>
        <v>111</v>
      </c>
      <c r="T378" s="39" t="str">
        <f t="shared" ref="T378:T393" si="82">R378+INT(S378/30)&amp;" tháng "&amp;MOD(S378,30)&amp;" ngày"</f>
        <v>52 tháng 21 ngày</v>
      </c>
      <c r="U378" s="40">
        <v>0</v>
      </c>
      <c r="V378" s="39" t="str">
        <f>T378</f>
        <v>52 tháng 21 ngày</v>
      </c>
      <c r="W378" s="37"/>
      <c r="X378" s="34"/>
      <c r="Y378" s="315"/>
      <c r="Z378" s="47"/>
    </row>
    <row r="379" spans="1:26" s="1" customFormat="1" ht="18.75" customHeight="1" x14ac:dyDescent="0.25">
      <c r="A379" s="49">
        <v>51</v>
      </c>
      <c r="B379" s="53" t="s">
        <v>169</v>
      </c>
      <c r="C379" s="54" t="s">
        <v>170</v>
      </c>
      <c r="D379" s="35">
        <v>32411</v>
      </c>
      <c r="E379" s="34" t="s">
        <v>98</v>
      </c>
      <c r="F379" s="35">
        <v>40402</v>
      </c>
      <c r="G379" s="35" t="s">
        <v>24</v>
      </c>
      <c r="H379" s="34" t="s">
        <v>24</v>
      </c>
      <c r="I379" s="63" t="s">
        <v>197</v>
      </c>
      <c r="J379" s="34"/>
      <c r="K379" s="34" t="s">
        <v>54</v>
      </c>
      <c r="L379" s="34" t="s">
        <v>93</v>
      </c>
      <c r="M379" s="34" t="s">
        <v>94</v>
      </c>
      <c r="N379" s="35">
        <v>40422</v>
      </c>
      <c r="O379" s="35">
        <v>40512</v>
      </c>
      <c r="P379" s="34">
        <v>3</v>
      </c>
      <c r="Q379" s="34">
        <v>0</v>
      </c>
      <c r="R379" s="34">
        <f t="shared" ref="R379:R393" si="83">DATEDIF(N379,O379,"m")</f>
        <v>2</v>
      </c>
      <c r="S379" s="34">
        <f t="shared" ref="S379:S393" si="84">DATEDIF(N379,O379,"md")</f>
        <v>29</v>
      </c>
      <c r="T379" s="34" t="str">
        <f t="shared" si="82"/>
        <v>2 tháng 29 ngày</v>
      </c>
      <c r="U379" s="34"/>
      <c r="V379" s="34"/>
      <c r="W379" s="37" t="s">
        <v>32</v>
      </c>
      <c r="X379" s="34" t="s">
        <v>198</v>
      </c>
      <c r="Y379" s="313" t="s">
        <v>33</v>
      </c>
      <c r="Z379" s="47"/>
    </row>
    <row r="380" spans="1:26" s="1" customFormat="1" ht="18.75" customHeight="1" x14ac:dyDescent="0.25">
      <c r="A380" s="49"/>
      <c r="B380" s="53"/>
      <c r="C380" s="54"/>
      <c r="D380" s="35"/>
      <c r="E380" s="34"/>
      <c r="F380" s="35"/>
      <c r="G380" s="34"/>
      <c r="H380" s="34"/>
      <c r="I380" s="63"/>
      <c r="J380" s="34"/>
      <c r="K380" s="34"/>
      <c r="L380" s="34"/>
      <c r="M380" s="34"/>
      <c r="N380" s="35">
        <v>40513</v>
      </c>
      <c r="O380" s="35">
        <v>40543</v>
      </c>
      <c r="P380" s="34">
        <v>1</v>
      </c>
      <c r="Q380" s="34">
        <v>0</v>
      </c>
      <c r="R380" s="34">
        <f t="shared" si="83"/>
        <v>0</v>
      </c>
      <c r="S380" s="34">
        <f t="shared" si="84"/>
        <v>30</v>
      </c>
      <c r="T380" s="34" t="str">
        <f t="shared" si="82"/>
        <v>1 tháng 0 ngày</v>
      </c>
      <c r="U380" s="34"/>
      <c r="V380" s="34"/>
      <c r="W380" s="37" t="s">
        <v>32</v>
      </c>
      <c r="X380" s="34"/>
      <c r="Y380" s="314"/>
      <c r="Z380" s="47"/>
    </row>
    <row r="381" spans="1:26" s="1" customFormat="1" ht="18.75" customHeight="1" x14ac:dyDescent="0.25">
      <c r="A381" s="49"/>
      <c r="B381" s="53"/>
      <c r="C381" s="54"/>
      <c r="D381" s="35"/>
      <c r="E381" s="34"/>
      <c r="F381" s="35"/>
      <c r="G381" s="34"/>
      <c r="H381" s="34"/>
      <c r="I381" s="63"/>
      <c r="J381" s="34"/>
      <c r="K381" s="34"/>
      <c r="L381" s="34"/>
      <c r="M381" s="34"/>
      <c r="N381" s="35">
        <v>41131</v>
      </c>
      <c r="O381" s="35">
        <v>41152</v>
      </c>
      <c r="P381" s="34">
        <v>0</v>
      </c>
      <c r="Q381" s="34">
        <v>22</v>
      </c>
      <c r="R381" s="34">
        <f t="shared" si="83"/>
        <v>0</v>
      </c>
      <c r="S381" s="34">
        <f t="shared" si="84"/>
        <v>21</v>
      </c>
      <c r="T381" s="34" t="str">
        <f t="shared" si="82"/>
        <v>0 tháng 21 ngày</v>
      </c>
      <c r="U381" s="34"/>
      <c r="V381" s="34"/>
      <c r="W381" s="37" t="s">
        <v>54</v>
      </c>
      <c r="X381" s="34"/>
      <c r="Y381" s="314"/>
      <c r="Z381" s="47"/>
    </row>
    <row r="382" spans="1:26" s="1" customFormat="1" ht="18.75" customHeight="1" x14ac:dyDescent="0.25">
      <c r="A382" s="49"/>
      <c r="B382" s="53"/>
      <c r="C382" s="54"/>
      <c r="D382" s="35"/>
      <c r="E382" s="34"/>
      <c r="F382" s="35"/>
      <c r="G382" s="34"/>
      <c r="H382" s="34"/>
      <c r="I382" s="63"/>
      <c r="J382" s="34"/>
      <c r="K382" s="34"/>
      <c r="L382" s="34"/>
      <c r="M382" s="34"/>
      <c r="N382" s="35">
        <v>41153</v>
      </c>
      <c r="O382" s="35">
        <v>41243</v>
      </c>
      <c r="P382" s="34">
        <v>3</v>
      </c>
      <c r="Q382" s="34">
        <v>0</v>
      </c>
      <c r="R382" s="34">
        <f t="shared" si="83"/>
        <v>2</v>
      </c>
      <c r="S382" s="34">
        <f t="shared" si="84"/>
        <v>29</v>
      </c>
      <c r="T382" s="34" t="str">
        <f t="shared" si="82"/>
        <v>2 tháng 29 ngày</v>
      </c>
      <c r="U382" s="34"/>
      <c r="V382" s="34"/>
      <c r="W382" s="37" t="s">
        <v>54</v>
      </c>
      <c r="X382" s="34"/>
      <c r="Y382" s="314"/>
      <c r="Z382" s="47"/>
    </row>
    <row r="383" spans="1:26" s="1" customFormat="1" ht="18.75" customHeight="1" x14ac:dyDescent="0.25">
      <c r="A383" s="49"/>
      <c r="B383" s="53"/>
      <c r="C383" s="54"/>
      <c r="D383" s="35"/>
      <c r="E383" s="34"/>
      <c r="F383" s="35"/>
      <c r="G383" s="34"/>
      <c r="H383" s="34"/>
      <c r="I383" s="63"/>
      <c r="J383" s="34"/>
      <c r="K383" s="34"/>
      <c r="L383" s="34"/>
      <c r="M383" s="34"/>
      <c r="N383" s="35">
        <v>41246</v>
      </c>
      <c r="O383" s="35">
        <v>41333</v>
      </c>
      <c r="P383" s="34">
        <v>2</v>
      </c>
      <c r="Q383" s="34">
        <v>26</v>
      </c>
      <c r="R383" s="34">
        <f t="shared" si="83"/>
        <v>2</v>
      </c>
      <c r="S383" s="34">
        <f t="shared" si="84"/>
        <v>25</v>
      </c>
      <c r="T383" s="34" t="str">
        <f t="shared" si="82"/>
        <v>2 tháng 25 ngày</v>
      </c>
      <c r="U383" s="34"/>
      <c r="V383" s="34"/>
      <c r="W383" s="37" t="s">
        <v>54</v>
      </c>
      <c r="X383" s="34"/>
      <c r="Y383" s="314"/>
      <c r="Z383" s="47"/>
    </row>
    <row r="384" spans="1:26" s="1" customFormat="1" ht="18.75" customHeight="1" x14ac:dyDescent="0.25">
      <c r="A384" s="49"/>
      <c r="B384" s="53"/>
      <c r="C384" s="54"/>
      <c r="D384" s="35"/>
      <c r="E384" s="34"/>
      <c r="F384" s="35"/>
      <c r="G384" s="34"/>
      <c r="H384" s="34"/>
      <c r="I384" s="63"/>
      <c r="J384" s="34"/>
      <c r="K384" s="34"/>
      <c r="L384" s="34"/>
      <c r="M384" s="34"/>
      <c r="N384" s="35">
        <v>41334</v>
      </c>
      <c r="O384" s="35">
        <v>41425</v>
      </c>
      <c r="P384" s="34">
        <v>3</v>
      </c>
      <c r="Q384" s="34">
        <v>0</v>
      </c>
      <c r="R384" s="34">
        <f t="shared" si="83"/>
        <v>2</v>
      </c>
      <c r="S384" s="34">
        <f t="shared" si="84"/>
        <v>30</v>
      </c>
      <c r="T384" s="34" t="str">
        <f t="shared" si="82"/>
        <v>3 tháng 0 ngày</v>
      </c>
      <c r="U384" s="34"/>
      <c r="V384" s="34"/>
      <c r="W384" s="37" t="s">
        <v>54</v>
      </c>
      <c r="X384" s="34"/>
      <c r="Y384" s="314"/>
      <c r="Z384" s="47"/>
    </row>
    <row r="385" spans="1:26" s="1" customFormat="1" ht="18.75" customHeight="1" x14ac:dyDescent="0.25">
      <c r="A385" s="49"/>
      <c r="B385" s="53"/>
      <c r="C385" s="54"/>
      <c r="D385" s="35"/>
      <c r="E385" s="34"/>
      <c r="F385" s="35"/>
      <c r="G385" s="34"/>
      <c r="H385" s="34"/>
      <c r="I385" s="63"/>
      <c r="J385" s="34"/>
      <c r="K385" s="34"/>
      <c r="L385" s="34"/>
      <c r="M385" s="34"/>
      <c r="N385" s="35">
        <v>41505</v>
      </c>
      <c r="O385" s="35">
        <v>41517</v>
      </c>
      <c r="P385" s="34">
        <v>0</v>
      </c>
      <c r="Q385" s="34">
        <v>13</v>
      </c>
      <c r="R385" s="34">
        <f t="shared" si="83"/>
        <v>0</v>
      </c>
      <c r="S385" s="34">
        <f t="shared" si="84"/>
        <v>12</v>
      </c>
      <c r="T385" s="34" t="str">
        <f t="shared" si="82"/>
        <v>0 tháng 12 ngày</v>
      </c>
      <c r="U385" s="34"/>
      <c r="V385" s="34"/>
      <c r="W385" s="37" t="s">
        <v>54</v>
      </c>
      <c r="X385" s="34"/>
      <c r="Y385" s="314"/>
      <c r="Z385" s="47"/>
    </row>
    <row r="386" spans="1:26" s="1" customFormat="1" ht="18.75" customHeight="1" x14ac:dyDescent="0.25">
      <c r="A386" s="49"/>
      <c r="B386" s="53"/>
      <c r="C386" s="54"/>
      <c r="D386" s="35"/>
      <c r="E386" s="34"/>
      <c r="F386" s="35"/>
      <c r="G386" s="34"/>
      <c r="H386" s="34"/>
      <c r="I386" s="63"/>
      <c r="J386" s="34"/>
      <c r="K386" s="34"/>
      <c r="L386" s="34"/>
      <c r="M386" s="34"/>
      <c r="N386" s="35">
        <v>41518</v>
      </c>
      <c r="O386" s="35">
        <v>41608</v>
      </c>
      <c r="P386" s="34">
        <v>3</v>
      </c>
      <c r="Q386" s="34">
        <v>0</v>
      </c>
      <c r="R386" s="34">
        <f t="shared" si="83"/>
        <v>2</v>
      </c>
      <c r="S386" s="34">
        <f t="shared" si="84"/>
        <v>29</v>
      </c>
      <c r="T386" s="34" t="str">
        <f t="shared" si="82"/>
        <v>2 tháng 29 ngày</v>
      </c>
      <c r="U386" s="34"/>
      <c r="V386" s="34"/>
      <c r="W386" s="37" t="s">
        <v>54</v>
      </c>
      <c r="X386" s="34"/>
      <c r="Y386" s="314"/>
      <c r="Z386" s="47"/>
    </row>
    <row r="387" spans="1:26" s="1" customFormat="1" ht="18.75" customHeight="1" x14ac:dyDescent="0.25">
      <c r="A387" s="49"/>
      <c r="B387" s="53"/>
      <c r="C387" s="54"/>
      <c r="D387" s="35"/>
      <c r="E387" s="34"/>
      <c r="F387" s="35"/>
      <c r="G387" s="34"/>
      <c r="H387" s="34"/>
      <c r="I387" s="63"/>
      <c r="J387" s="34"/>
      <c r="K387" s="34"/>
      <c r="L387" s="34"/>
      <c r="M387" s="34"/>
      <c r="N387" s="35">
        <v>41609</v>
      </c>
      <c r="O387" s="35">
        <v>41698</v>
      </c>
      <c r="P387" s="34">
        <v>3</v>
      </c>
      <c r="Q387" s="34">
        <v>0</v>
      </c>
      <c r="R387" s="34">
        <f t="shared" si="83"/>
        <v>2</v>
      </c>
      <c r="S387" s="34">
        <f t="shared" si="84"/>
        <v>27</v>
      </c>
      <c r="T387" s="34" t="str">
        <f t="shared" si="82"/>
        <v>2 tháng 27 ngày</v>
      </c>
      <c r="U387" s="34"/>
      <c r="V387" s="34"/>
      <c r="W387" s="37" t="s">
        <v>54</v>
      </c>
      <c r="X387" s="34"/>
      <c r="Y387" s="314"/>
      <c r="Z387" s="47"/>
    </row>
    <row r="388" spans="1:26" s="1" customFormat="1" ht="18.75" customHeight="1" x14ac:dyDescent="0.25">
      <c r="A388" s="49"/>
      <c r="B388" s="53"/>
      <c r="C388" s="54"/>
      <c r="D388" s="35"/>
      <c r="E388" s="34"/>
      <c r="F388" s="35"/>
      <c r="G388" s="34"/>
      <c r="H388" s="34"/>
      <c r="I388" s="63"/>
      <c r="J388" s="34"/>
      <c r="K388" s="34"/>
      <c r="L388" s="34"/>
      <c r="M388" s="34"/>
      <c r="N388" s="35">
        <v>41699</v>
      </c>
      <c r="O388" s="35">
        <v>41790</v>
      </c>
      <c r="P388" s="34">
        <v>3</v>
      </c>
      <c r="Q388" s="34">
        <v>0</v>
      </c>
      <c r="R388" s="34">
        <f t="shared" si="83"/>
        <v>2</v>
      </c>
      <c r="S388" s="34">
        <f t="shared" si="84"/>
        <v>30</v>
      </c>
      <c r="T388" s="34" t="str">
        <f t="shared" si="82"/>
        <v>3 tháng 0 ngày</v>
      </c>
      <c r="U388" s="34"/>
      <c r="V388" s="34"/>
      <c r="W388" s="37" t="s">
        <v>54</v>
      </c>
      <c r="X388" s="34"/>
      <c r="Y388" s="314"/>
      <c r="Z388" s="47"/>
    </row>
    <row r="389" spans="1:26" s="1" customFormat="1" ht="18.75" customHeight="1" x14ac:dyDescent="0.25">
      <c r="A389" s="49"/>
      <c r="B389" s="53"/>
      <c r="C389" s="54"/>
      <c r="D389" s="35"/>
      <c r="E389" s="34"/>
      <c r="F389" s="35"/>
      <c r="G389" s="34"/>
      <c r="H389" s="34"/>
      <c r="I389" s="63"/>
      <c r="J389" s="34"/>
      <c r="K389" s="34"/>
      <c r="L389" s="34"/>
      <c r="M389" s="34"/>
      <c r="N389" s="35">
        <v>41928</v>
      </c>
      <c r="O389" s="35">
        <v>41943</v>
      </c>
      <c r="P389" s="34">
        <v>0</v>
      </c>
      <c r="Q389" s="34">
        <v>16</v>
      </c>
      <c r="R389" s="34">
        <f t="shared" si="83"/>
        <v>0</v>
      </c>
      <c r="S389" s="34">
        <f t="shared" si="84"/>
        <v>15</v>
      </c>
      <c r="T389" s="34" t="str">
        <f t="shared" si="82"/>
        <v>0 tháng 15 ngày</v>
      </c>
      <c r="U389" s="34"/>
      <c r="V389" s="34"/>
      <c r="W389" s="37" t="s">
        <v>54</v>
      </c>
      <c r="X389" s="34"/>
      <c r="Y389" s="314"/>
      <c r="Z389" s="47" t="s">
        <v>99</v>
      </c>
    </row>
    <row r="390" spans="1:26" s="1" customFormat="1" ht="18.75" customHeight="1" x14ac:dyDescent="0.25">
      <c r="A390" s="49"/>
      <c r="B390" s="53"/>
      <c r="C390" s="54"/>
      <c r="D390" s="35"/>
      <c r="E390" s="34"/>
      <c r="F390" s="35"/>
      <c r="G390" s="34"/>
      <c r="H390" s="34"/>
      <c r="I390" s="63"/>
      <c r="J390" s="34"/>
      <c r="K390" s="34"/>
      <c r="L390" s="34"/>
      <c r="M390" s="34"/>
      <c r="N390" s="35">
        <v>41944</v>
      </c>
      <c r="O390" s="35">
        <v>42155</v>
      </c>
      <c r="P390" s="34">
        <v>7</v>
      </c>
      <c r="Q390" s="34">
        <v>0</v>
      </c>
      <c r="R390" s="34">
        <f t="shared" si="83"/>
        <v>6</v>
      </c>
      <c r="S390" s="34">
        <f t="shared" si="84"/>
        <v>30</v>
      </c>
      <c r="T390" s="34" t="str">
        <f t="shared" si="82"/>
        <v>7 tháng 0 ngày</v>
      </c>
      <c r="U390" s="34"/>
      <c r="V390" s="34"/>
      <c r="W390" s="37" t="s">
        <v>54</v>
      </c>
      <c r="X390" s="34"/>
      <c r="Y390" s="314"/>
      <c r="Z390" s="47"/>
    </row>
    <row r="391" spans="1:26" s="1" customFormat="1" ht="18.75" customHeight="1" x14ac:dyDescent="0.25">
      <c r="A391" s="49"/>
      <c r="B391" s="53"/>
      <c r="C391" s="54"/>
      <c r="D391" s="35"/>
      <c r="E391" s="34"/>
      <c r="F391" s="35"/>
      <c r="G391" s="34"/>
      <c r="H391" s="34"/>
      <c r="I391" s="63"/>
      <c r="J391" s="34"/>
      <c r="K391" s="34"/>
      <c r="L391" s="34"/>
      <c r="M391" s="34"/>
      <c r="N391" s="35">
        <v>42226</v>
      </c>
      <c r="O391" s="35">
        <v>42582</v>
      </c>
      <c r="P391" s="34">
        <v>11</v>
      </c>
      <c r="Q391" s="34">
        <v>22</v>
      </c>
      <c r="R391" s="34">
        <f t="shared" si="83"/>
        <v>11</v>
      </c>
      <c r="S391" s="34">
        <f t="shared" si="84"/>
        <v>21</v>
      </c>
      <c r="T391" s="34" t="str">
        <f t="shared" si="82"/>
        <v>11 tháng 21 ngày</v>
      </c>
      <c r="U391" s="34"/>
      <c r="V391" s="34"/>
      <c r="W391" s="37" t="s">
        <v>54</v>
      </c>
      <c r="X391" s="34"/>
      <c r="Y391" s="314"/>
      <c r="Z391" s="47"/>
    </row>
    <row r="392" spans="1:26" s="1" customFormat="1" ht="18.75" customHeight="1" x14ac:dyDescent="0.25">
      <c r="A392" s="49"/>
      <c r="B392" s="53"/>
      <c r="C392" s="54"/>
      <c r="D392" s="35"/>
      <c r="E392" s="34"/>
      <c r="F392" s="35"/>
      <c r="G392" s="34"/>
      <c r="H392" s="34"/>
      <c r="I392" s="63"/>
      <c r="J392" s="34"/>
      <c r="K392" s="34"/>
      <c r="L392" s="34"/>
      <c r="M392" s="34"/>
      <c r="N392" s="35">
        <v>42583</v>
      </c>
      <c r="O392" s="35">
        <v>42735</v>
      </c>
      <c r="P392" s="34">
        <v>5</v>
      </c>
      <c r="Q392" s="34">
        <v>0</v>
      </c>
      <c r="R392" s="34">
        <f t="shared" si="83"/>
        <v>4</v>
      </c>
      <c r="S392" s="34">
        <f t="shared" si="84"/>
        <v>30</v>
      </c>
      <c r="T392" s="34" t="str">
        <f t="shared" si="82"/>
        <v>5 tháng 0 ngày</v>
      </c>
      <c r="U392" s="34"/>
      <c r="V392" s="34"/>
      <c r="W392" s="37" t="s">
        <v>54</v>
      </c>
      <c r="X392" s="34"/>
      <c r="Y392" s="314"/>
      <c r="Z392" s="47"/>
    </row>
    <row r="393" spans="1:26" s="1" customFormat="1" ht="18.75" customHeight="1" x14ac:dyDescent="0.25">
      <c r="A393" s="49"/>
      <c r="B393" s="53"/>
      <c r="C393" s="54"/>
      <c r="D393" s="35"/>
      <c r="E393" s="34"/>
      <c r="F393" s="35"/>
      <c r="G393" s="34"/>
      <c r="H393" s="34"/>
      <c r="I393" s="63"/>
      <c r="J393" s="34"/>
      <c r="K393" s="34"/>
      <c r="L393" s="34"/>
      <c r="M393" s="34"/>
      <c r="N393" s="35">
        <v>42736</v>
      </c>
      <c r="O393" s="35">
        <v>42886</v>
      </c>
      <c r="P393" s="34">
        <v>5</v>
      </c>
      <c r="Q393" s="34">
        <v>0</v>
      </c>
      <c r="R393" s="34">
        <f t="shared" si="83"/>
        <v>4</v>
      </c>
      <c r="S393" s="34">
        <f t="shared" si="84"/>
        <v>30</v>
      </c>
      <c r="T393" s="34" t="str">
        <f t="shared" si="82"/>
        <v>5 tháng 0 ngày</v>
      </c>
      <c r="U393" s="34"/>
      <c r="V393" s="34"/>
      <c r="W393" s="37" t="s">
        <v>54</v>
      </c>
      <c r="X393" s="34"/>
      <c r="Y393" s="314"/>
      <c r="Z393" s="47"/>
    </row>
    <row r="394" spans="1:26" s="1" customFormat="1" ht="18.75" customHeight="1" x14ac:dyDescent="0.25">
      <c r="A394" s="49"/>
      <c r="B394" s="53"/>
      <c r="C394" s="54"/>
      <c r="D394" s="35"/>
      <c r="E394" s="34"/>
      <c r="F394" s="35"/>
      <c r="G394" s="34"/>
      <c r="H394" s="34"/>
      <c r="I394" s="63"/>
      <c r="J394" s="34"/>
      <c r="K394" s="34"/>
      <c r="L394" s="34"/>
      <c r="M394" s="34"/>
      <c r="N394" s="35"/>
      <c r="O394" s="35"/>
      <c r="P394" s="39">
        <f>SUM(P379:P393)</f>
        <v>49</v>
      </c>
      <c r="Q394" s="39">
        <f>SUM(Q379:Q393)</f>
        <v>99</v>
      </c>
      <c r="R394" s="39">
        <f>SUM(R379:R393)</f>
        <v>39</v>
      </c>
      <c r="S394" s="39">
        <f>SUM(S379:S393)</f>
        <v>388</v>
      </c>
      <c r="T394" s="39" t="str">
        <f>R394+INT(S394/30)&amp;" tháng "&amp;MOD(S394,30)&amp;" ngày"</f>
        <v>51 tháng 28 ngày</v>
      </c>
      <c r="U394" s="40">
        <v>0</v>
      </c>
      <c r="V394" s="39" t="str">
        <f>T394</f>
        <v>51 tháng 28 ngày</v>
      </c>
      <c r="W394" s="37"/>
      <c r="X394" s="34"/>
      <c r="Y394" s="315"/>
      <c r="Z394" s="47"/>
    </row>
    <row r="395" spans="1:26" ht="1.5" customHeight="1" x14ac:dyDescent="0.25"/>
    <row r="396" spans="1:26" ht="1.5" customHeight="1" x14ac:dyDescent="0.25"/>
    <row r="397" spans="1:26" ht="9.75" customHeight="1" x14ac:dyDescent="0.25"/>
    <row r="398" spans="1:26" s="161" customFormat="1" ht="21" customHeight="1" x14ac:dyDescent="0.3">
      <c r="A398" s="157"/>
      <c r="B398" s="158" t="s">
        <v>478</v>
      </c>
      <c r="C398" s="159"/>
      <c r="D398" s="160"/>
      <c r="G398" s="157"/>
      <c r="H398" s="157"/>
      <c r="I398" s="162"/>
      <c r="L398" s="157"/>
      <c r="P398" s="163"/>
      <c r="Q398" s="163"/>
      <c r="R398" s="157"/>
      <c r="S398" s="157"/>
      <c r="T398" s="157"/>
      <c r="U398" s="157"/>
      <c r="V398" s="164"/>
      <c r="X398" s="157"/>
      <c r="Y398" s="165"/>
    </row>
    <row r="399" spans="1:26" s="24" customFormat="1" ht="18" customHeight="1" x14ac:dyDescent="0.3">
      <c r="A399" s="21"/>
      <c r="B399" s="22"/>
      <c r="C399" s="22"/>
      <c r="D399" s="23"/>
      <c r="G399" s="21"/>
      <c r="H399" s="21"/>
      <c r="I399" s="21"/>
      <c r="L399" s="21"/>
      <c r="P399" s="25"/>
      <c r="Q399" s="25"/>
      <c r="R399" s="21"/>
      <c r="S399" s="21"/>
      <c r="T399" s="21"/>
      <c r="U399" s="21"/>
      <c r="V399" s="26"/>
      <c r="W399" s="307"/>
      <c r="X399" s="307"/>
      <c r="Y399" s="307"/>
      <c r="Z399" s="307"/>
    </row>
    <row r="400" spans="1:26" s="24" customFormat="1" ht="18" customHeight="1" x14ac:dyDescent="0.25">
      <c r="A400" s="21"/>
      <c r="B400" s="22"/>
      <c r="C400" s="22"/>
      <c r="D400" s="23"/>
      <c r="G400" s="21"/>
      <c r="H400" s="21"/>
      <c r="I400" s="21"/>
      <c r="L400" s="21"/>
      <c r="P400" s="25"/>
      <c r="Q400" s="25"/>
      <c r="R400" s="21"/>
      <c r="S400" s="21"/>
      <c r="T400" s="21"/>
      <c r="U400" s="21"/>
      <c r="V400" s="26"/>
      <c r="X400" s="21"/>
      <c r="Y400" s="55"/>
    </row>
    <row r="401" spans="1:25" s="24" customFormat="1" ht="18" customHeight="1" x14ac:dyDescent="0.25">
      <c r="A401" s="21"/>
      <c r="B401" s="22"/>
      <c r="C401" s="22"/>
      <c r="D401" s="23"/>
      <c r="G401" s="21"/>
      <c r="H401" s="21"/>
      <c r="I401" s="21"/>
      <c r="L401" s="21"/>
      <c r="P401" s="25"/>
      <c r="Q401" s="25"/>
      <c r="R401" s="21"/>
      <c r="S401" s="21"/>
      <c r="T401" s="21"/>
      <c r="U401" s="21"/>
      <c r="V401" s="26"/>
      <c r="X401" s="21"/>
      <c r="Y401" s="55"/>
    </row>
  </sheetData>
  <autoFilter ref="A7:AD394"/>
  <mergeCells count="81">
    <mergeCell ref="A1:Z1"/>
    <mergeCell ref="A2:Z2"/>
    <mergeCell ref="A4:A6"/>
    <mergeCell ref="B4:C6"/>
    <mergeCell ref="D4:D6"/>
    <mergeCell ref="E4:F4"/>
    <mergeCell ref="G4:I4"/>
    <mergeCell ref="J4:J6"/>
    <mergeCell ref="Y33:Y35"/>
    <mergeCell ref="B10:F10"/>
    <mergeCell ref="Y11:Y18"/>
    <mergeCell ref="Y19:Y20"/>
    <mergeCell ref="Z4:Z6"/>
    <mergeCell ref="E5:E6"/>
    <mergeCell ref="F5:F6"/>
    <mergeCell ref="G5:G6"/>
    <mergeCell ref="H5:H6"/>
    <mergeCell ref="K4:K6"/>
    <mergeCell ref="L4:L6"/>
    <mergeCell ref="M4:M6"/>
    <mergeCell ref="N4:W4"/>
    <mergeCell ref="I5:I6"/>
    <mergeCell ref="U5:U6"/>
    <mergeCell ref="Y21:Y24"/>
    <mergeCell ref="Y25:Y32"/>
    <mergeCell ref="N5:N6"/>
    <mergeCell ref="O5:O6"/>
    <mergeCell ref="P5:Q5"/>
    <mergeCell ref="R5:T6"/>
    <mergeCell ref="X4:X6"/>
    <mergeCell ref="Y4:Y6"/>
    <mergeCell ref="W5:W6"/>
    <mergeCell ref="V5:V6"/>
    <mergeCell ref="Y36:Y39"/>
    <mergeCell ref="Y40:Y42"/>
    <mergeCell ref="Y128:Y135"/>
    <mergeCell ref="Y51:Y57"/>
    <mergeCell ref="Y58:Y62"/>
    <mergeCell ref="Y63:Y68"/>
    <mergeCell ref="Y69:Y75"/>
    <mergeCell ref="Y76:Y82"/>
    <mergeCell ref="Y83:Y91"/>
    <mergeCell ref="Y92:Y98"/>
    <mergeCell ref="Y99:Y106"/>
    <mergeCell ref="Y107:Y114"/>
    <mergeCell ref="Y115:Y121"/>
    <mergeCell ref="Y122:Y127"/>
    <mergeCell ref="Y43:Y50"/>
    <mergeCell ref="Y224:Y239"/>
    <mergeCell ref="Y136:Y141"/>
    <mergeCell ref="Y142:Y148"/>
    <mergeCell ref="Y149:Y155"/>
    <mergeCell ref="Y156:Y163"/>
    <mergeCell ref="Y164:Y169"/>
    <mergeCell ref="Y170:Y175"/>
    <mergeCell ref="Y176:Y182"/>
    <mergeCell ref="Y183:Y201"/>
    <mergeCell ref="Y202:Y208"/>
    <mergeCell ref="Y209:Y214"/>
    <mergeCell ref="Y215:Y223"/>
    <mergeCell ref="Y319:Y325"/>
    <mergeCell ref="Y240:Y244"/>
    <mergeCell ref="Z245:Z247"/>
    <mergeCell ref="Z248:Z249"/>
    <mergeCell ref="Y254:Y260"/>
    <mergeCell ref="Y261:Y268"/>
    <mergeCell ref="Y269:Y276"/>
    <mergeCell ref="Y277:Y283"/>
    <mergeCell ref="Y284:Y291"/>
    <mergeCell ref="Y292:Y299"/>
    <mergeCell ref="Y300:Y308"/>
    <mergeCell ref="Y309:Y318"/>
    <mergeCell ref="Y326:Y333"/>
    <mergeCell ref="Y337:Y340"/>
    <mergeCell ref="W399:Z399"/>
    <mergeCell ref="Y341:Y346"/>
    <mergeCell ref="Y347:Y354"/>
    <mergeCell ref="Y355:Y362"/>
    <mergeCell ref="Y363:Y372"/>
    <mergeCell ref="Y373:Y378"/>
    <mergeCell ref="Y379:Y39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2:AM67"/>
  <sheetViews>
    <sheetView showZeros="0" topLeftCell="A32" zoomScale="85" zoomScaleNormal="85" workbookViewId="0">
      <selection sqref="A1:Z1"/>
    </sheetView>
  </sheetViews>
  <sheetFormatPr defaultColWidth="7" defaultRowHeight="10.199999999999999" x14ac:dyDescent="0.2"/>
  <cols>
    <col min="1" max="1" width="3.1796875" style="21" customWidth="1"/>
    <col min="2" max="2" width="4.08984375" style="21" customWidth="1"/>
    <col min="3" max="3" width="10" style="22" customWidth="1"/>
    <col min="4" max="4" width="5.1796875" style="22" customWidth="1"/>
    <col min="5" max="6" width="5.90625" style="101" customWidth="1"/>
    <col min="7" max="7" width="7" style="101" customWidth="1"/>
    <col min="8" max="8" width="8.453125" style="21" customWidth="1"/>
    <col min="9" max="9" width="6.1796875" style="21" hidden="1" customWidth="1"/>
    <col min="10" max="12" width="3.54296875" style="21" customWidth="1"/>
    <col min="13" max="13" width="5.54296875" style="21" customWidth="1"/>
    <col min="14" max="14" width="13.6328125" style="21" customWidth="1"/>
    <col min="15" max="15" width="3.90625" style="21" customWidth="1"/>
    <col min="16" max="16" width="11.6328125" style="21" customWidth="1"/>
    <col min="17" max="18" width="5.90625" style="21" hidden="1" customWidth="1"/>
    <col min="19" max="20" width="3.453125" style="25" hidden="1" customWidth="1"/>
    <col min="21" max="22" width="3.453125" style="21" hidden="1" customWidth="1"/>
    <col min="23" max="23" width="8.90625" style="21" hidden="1" customWidth="1"/>
    <col min="24" max="24" width="8.6328125" style="21" hidden="1" customWidth="1"/>
    <col min="25" max="25" width="6.36328125" style="26" hidden="1" customWidth="1"/>
    <col min="26" max="26" width="16.81640625" style="24" hidden="1" customWidth="1"/>
    <col min="27" max="27" width="5.54296875" style="21" bestFit="1" customWidth="1"/>
    <col min="28" max="32" width="4.6328125" style="21" customWidth="1"/>
    <col min="33" max="33" width="5.36328125" style="21" customWidth="1"/>
    <col min="34" max="34" width="10.08984375" style="255" customWidth="1"/>
    <col min="35" max="35" width="6.1796875" style="21" customWidth="1"/>
    <col min="36" max="36" width="3.36328125" style="24" hidden="1" customWidth="1"/>
    <col min="37" max="37" width="1.81640625" style="24" hidden="1" customWidth="1"/>
    <col min="38" max="38" width="4.90625" style="24" hidden="1" customWidth="1"/>
    <col min="39" max="39" width="3.90625" style="24" customWidth="1"/>
    <col min="40" max="16384" width="7" style="24"/>
  </cols>
  <sheetData>
    <row r="2" spans="1:39" s="27" customFormat="1" ht="62.25" customHeight="1" x14ac:dyDescent="0.35">
      <c r="A2" s="355" t="s">
        <v>575</v>
      </c>
      <c r="B2" s="355"/>
      <c r="C2" s="355"/>
      <c r="D2" s="355"/>
      <c r="E2" s="355"/>
      <c r="F2" s="355"/>
      <c r="G2" s="355"/>
      <c r="H2" s="355"/>
      <c r="I2" s="355"/>
      <c r="J2" s="355"/>
      <c r="K2" s="355"/>
      <c r="L2" s="355"/>
      <c r="M2" s="355"/>
      <c r="N2" s="355"/>
      <c r="O2" s="355"/>
      <c r="P2" s="355"/>
      <c r="Q2" s="355"/>
      <c r="R2" s="355"/>
      <c r="S2" s="355"/>
      <c r="T2" s="355"/>
      <c r="U2" s="355"/>
      <c r="V2" s="355"/>
      <c r="W2" s="355"/>
      <c r="X2" s="355"/>
      <c r="Y2" s="355"/>
      <c r="Z2" s="355"/>
      <c r="AA2" s="355"/>
      <c r="AB2" s="355"/>
      <c r="AC2" s="355"/>
      <c r="AD2" s="355"/>
      <c r="AE2" s="355"/>
      <c r="AF2" s="355"/>
      <c r="AG2" s="355"/>
      <c r="AH2" s="355"/>
      <c r="AI2" s="355"/>
    </row>
    <row r="3" spans="1:39" s="246" customFormat="1" ht="24" customHeight="1" x14ac:dyDescent="0.35">
      <c r="A3" s="356" t="s">
        <v>576</v>
      </c>
      <c r="B3" s="356"/>
      <c r="C3" s="356"/>
      <c r="D3" s="356"/>
      <c r="E3" s="356"/>
      <c r="F3" s="356"/>
      <c r="G3" s="356"/>
      <c r="H3" s="356"/>
      <c r="I3" s="356"/>
      <c r="J3" s="356"/>
      <c r="K3" s="356"/>
      <c r="L3" s="356"/>
      <c r="M3" s="356"/>
      <c r="N3" s="356"/>
      <c r="O3" s="356"/>
      <c r="P3" s="356"/>
      <c r="Q3" s="356"/>
      <c r="R3" s="356"/>
      <c r="S3" s="356"/>
      <c r="T3" s="356"/>
      <c r="U3" s="356"/>
      <c r="V3" s="356"/>
      <c r="W3" s="356"/>
      <c r="X3" s="356"/>
      <c r="Y3" s="356"/>
      <c r="Z3" s="356"/>
      <c r="AA3" s="356"/>
      <c r="AB3" s="356"/>
      <c r="AC3" s="356"/>
      <c r="AD3" s="356"/>
      <c r="AE3" s="356"/>
      <c r="AF3" s="356"/>
      <c r="AG3" s="356"/>
      <c r="AH3" s="356"/>
      <c r="AI3" s="356"/>
    </row>
    <row r="4" spans="1:39" s="27" customFormat="1" ht="13.5" hidden="1" customHeight="1" x14ac:dyDescent="0.35">
      <c r="B4" s="247">
        <v>1</v>
      </c>
      <c r="C4" s="247">
        <v>2</v>
      </c>
      <c r="D4" s="247">
        <v>3</v>
      </c>
      <c r="E4" s="247">
        <v>4</v>
      </c>
      <c r="F4" s="247">
        <v>5</v>
      </c>
      <c r="G4" s="247">
        <v>6</v>
      </c>
      <c r="H4" s="247">
        <v>7</v>
      </c>
      <c r="I4" s="247">
        <v>8</v>
      </c>
      <c r="J4" s="247">
        <v>9</v>
      </c>
      <c r="K4" s="247">
        <v>10</v>
      </c>
      <c r="L4" s="247">
        <v>11</v>
      </c>
      <c r="M4" s="247">
        <v>12</v>
      </c>
      <c r="N4" s="247">
        <v>13</v>
      </c>
      <c r="O4" s="247">
        <v>14</v>
      </c>
      <c r="P4" s="247">
        <v>15</v>
      </c>
      <c r="Q4" s="247">
        <v>16</v>
      </c>
      <c r="R4" s="247">
        <v>17</v>
      </c>
      <c r="S4" s="247">
        <v>18</v>
      </c>
      <c r="T4" s="247">
        <v>19</v>
      </c>
      <c r="U4" s="247">
        <v>20</v>
      </c>
      <c r="V4" s="247">
        <v>21</v>
      </c>
      <c r="W4" s="247">
        <v>22</v>
      </c>
      <c r="X4" s="247">
        <v>23</v>
      </c>
      <c r="Y4" s="247">
        <v>24</v>
      </c>
      <c r="Z4" s="247">
        <v>25</v>
      </c>
      <c r="AA4" s="247">
        <v>26</v>
      </c>
      <c r="AB4" s="247"/>
      <c r="AC4" s="247"/>
      <c r="AD4" s="247"/>
      <c r="AE4" s="247"/>
      <c r="AF4" s="247"/>
      <c r="AG4" s="247"/>
      <c r="AH4" s="247">
        <v>27</v>
      </c>
      <c r="AI4" s="247">
        <v>28</v>
      </c>
      <c r="AJ4" s="247">
        <v>30</v>
      </c>
    </row>
    <row r="5" spans="1:39" s="79" customFormat="1" ht="28.5" customHeight="1" x14ac:dyDescent="0.2">
      <c r="A5" s="368" t="s">
        <v>0</v>
      </c>
      <c r="B5" s="367" t="s">
        <v>339</v>
      </c>
      <c r="C5" s="370" t="s">
        <v>1</v>
      </c>
      <c r="D5" s="371"/>
      <c r="E5" s="372" t="s">
        <v>2</v>
      </c>
      <c r="F5" s="364" t="s">
        <v>340</v>
      </c>
      <c r="G5" s="364" t="s">
        <v>516</v>
      </c>
      <c r="H5" s="406" t="s">
        <v>9</v>
      </c>
      <c r="I5" s="248"/>
      <c r="J5" s="368" t="s">
        <v>341</v>
      </c>
      <c r="K5" s="368"/>
      <c r="L5" s="368"/>
      <c r="M5" s="367" t="s">
        <v>342</v>
      </c>
      <c r="N5" s="367" t="s">
        <v>4</v>
      </c>
      <c r="O5" s="367" t="s">
        <v>5</v>
      </c>
      <c r="P5" s="367" t="s">
        <v>6</v>
      </c>
      <c r="Q5" s="409" t="s">
        <v>7</v>
      </c>
      <c r="R5" s="410"/>
      <c r="S5" s="410"/>
      <c r="T5" s="410"/>
      <c r="U5" s="410"/>
      <c r="V5" s="410"/>
      <c r="W5" s="410"/>
      <c r="X5" s="410"/>
      <c r="Y5" s="410"/>
      <c r="Z5" s="411"/>
      <c r="AA5" s="361" t="s">
        <v>8</v>
      </c>
      <c r="AB5" s="400" t="s">
        <v>507</v>
      </c>
      <c r="AC5" s="400"/>
      <c r="AD5" s="400"/>
      <c r="AE5" s="400"/>
      <c r="AF5" s="400" t="s">
        <v>517</v>
      </c>
      <c r="AG5" s="400" t="s">
        <v>518</v>
      </c>
      <c r="AH5" s="400" t="s">
        <v>519</v>
      </c>
      <c r="AI5" s="361" t="s">
        <v>22</v>
      </c>
    </row>
    <row r="6" spans="1:39" s="79" customFormat="1" ht="28.5" customHeight="1" x14ac:dyDescent="0.2">
      <c r="A6" s="368"/>
      <c r="B6" s="367"/>
      <c r="C6" s="370"/>
      <c r="D6" s="371"/>
      <c r="E6" s="372"/>
      <c r="F6" s="365"/>
      <c r="G6" s="365"/>
      <c r="H6" s="407"/>
      <c r="I6" s="361" t="s">
        <v>21</v>
      </c>
      <c r="J6" s="367" t="s">
        <v>344</v>
      </c>
      <c r="K6" s="367" t="s">
        <v>20</v>
      </c>
      <c r="L6" s="368" t="s">
        <v>10</v>
      </c>
      <c r="M6" s="367"/>
      <c r="N6" s="367"/>
      <c r="O6" s="367"/>
      <c r="P6" s="367"/>
      <c r="Q6" s="367" t="s">
        <v>11</v>
      </c>
      <c r="R6" s="367" t="s">
        <v>12</v>
      </c>
      <c r="S6" s="412" t="s">
        <v>23</v>
      </c>
      <c r="T6" s="412"/>
      <c r="U6" s="413" t="s">
        <v>17</v>
      </c>
      <c r="V6" s="414"/>
      <c r="W6" s="415"/>
      <c r="X6" s="361" t="s">
        <v>18</v>
      </c>
      <c r="Y6" s="361" t="s">
        <v>19</v>
      </c>
      <c r="Z6" s="361" t="s">
        <v>13</v>
      </c>
      <c r="AA6" s="362"/>
      <c r="AB6" s="400" t="s">
        <v>510</v>
      </c>
      <c r="AC6" s="400"/>
      <c r="AD6" s="400"/>
      <c r="AE6" s="329" t="s">
        <v>511</v>
      </c>
      <c r="AF6" s="400"/>
      <c r="AG6" s="400"/>
      <c r="AH6" s="400"/>
      <c r="AI6" s="362"/>
    </row>
    <row r="7" spans="1:39" s="79" customFormat="1" ht="96.75" customHeight="1" x14ac:dyDescent="0.2">
      <c r="A7" s="368"/>
      <c r="B7" s="367"/>
      <c r="C7" s="370"/>
      <c r="D7" s="371"/>
      <c r="E7" s="372"/>
      <c r="F7" s="366"/>
      <c r="G7" s="366"/>
      <c r="H7" s="408"/>
      <c r="I7" s="363"/>
      <c r="J7" s="367"/>
      <c r="K7" s="367"/>
      <c r="L7" s="368"/>
      <c r="M7" s="367"/>
      <c r="N7" s="367"/>
      <c r="O7" s="367"/>
      <c r="P7" s="367"/>
      <c r="Q7" s="367"/>
      <c r="R7" s="367"/>
      <c r="S7" s="249" t="s">
        <v>14</v>
      </c>
      <c r="T7" s="249" t="s">
        <v>15</v>
      </c>
      <c r="U7" s="198" t="s">
        <v>14</v>
      </c>
      <c r="V7" s="198" t="s">
        <v>15</v>
      </c>
      <c r="W7" s="198" t="s">
        <v>16</v>
      </c>
      <c r="X7" s="363"/>
      <c r="Y7" s="363"/>
      <c r="Z7" s="363"/>
      <c r="AA7" s="363"/>
      <c r="AB7" s="229" t="s">
        <v>512</v>
      </c>
      <c r="AC7" s="229" t="s">
        <v>513</v>
      </c>
      <c r="AD7" s="229" t="s">
        <v>514</v>
      </c>
      <c r="AE7" s="329"/>
      <c r="AF7" s="400"/>
      <c r="AG7" s="400"/>
      <c r="AH7" s="400"/>
      <c r="AI7" s="363"/>
    </row>
    <row r="8" spans="1:39" s="87" customFormat="1" ht="18" customHeight="1" x14ac:dyDescent="0.25">
      <c r="A8" s="80">
        <v>1</v>
      </c>
      <c r="B8" s="81"/>
      <c r="C8" s="250">
        <v>3</v>
      </c>
      <c r="D8" s="83"/>
      <c r="E8" s="84">
        <v>4</v>
      </c>
      <c r="F8" s="84">
        <v>5</v>
      </c>
      <c r="G8" s="84">
        <v>6</v>
      </c>
      <c r="H8" s="84">
        <v>7</v>
      </c>
      <c r="I8" s="84">
        <v>6</v>
      </c>
      <c r="J8" s="84">
        <v>8</v>
      </c>
      <c r="K8" s="84">
        <v>9</v>
      </c>
      <c r="L8" s="84">
        <v>10</v>
      </c>
      <c r="M8" s="84">
        <v>11</v>
      </c>
      <c r="N8" s="84">
        <v>12</v>
      </c>
      <c r="O8" s="84">
        <v>13</v>
      </c>
      <c r="P8" s="84">
        <v>14</v>
      </c>
      <c r="Q8" s="84">
        <v>14</v>
      </c>
      <c r="R8" s="84">
        <v>15</v>
      </c>
      <c r="S8" s="251">
        <v>16</v>
      </c>
      <c r="T8" s="251">
        <v>17</v>
      </c>
      <c r="U8" s="84">
        <v>18</v>
      </c>
      <c r="V8" s="84">
        <v>19</v>
      </c>
      <c r="W8" s="84">
        <v>20</v>
      </c>
      <c r="X8" s="84">
        <v>21</v>
      </c>
      <c r="Y8" s="252">
        <v>22</v>
      </c>
      <c r="Z8" s="84">
        <v>23</v>
      </c>
      <c r="AA8" s="84">
        <v>15</v>
      </c>
      <c r="AB8" s="84">
        <v>16</v>
      </c>
      <c r="AC8" s="84">
        <v>17</v>
      </c>
      <c r="AD8" s="84">
        <v>18</v>
      </c>
      <c r="AE8" s="84">
        <v>19</v>
      </c>
      <c r="AF8" s="84">
        <v>20</v>
      </c>
      <c r="AG8" s="84">
        <v>21</v>
      </c>
      <c r="AH8" s="253">
        <v>22</v>
      </c>
      <c r="AI8" s="84">
        <v>23</v>
      </c>
    </row>
    <row r="9" spans="1:39" s="1" customFormat="1" ht="15.6" x14ac:dyDescent="0.25">
      <c r="A9" s="34">
        <v>1</v>
      </c>
      <c r="B9" s="270" t="s">
        <v>345</v>
      </c>
      <c r="C9" s="51" t="str">
        <f t="shared" ref="C9:C40" si="0">IF(B9="","",VLOOKUP(B9,sbd,2,0))</f>
        <v>Hoàng Thị</v>
      </c>
      <c r="D9" s="50" t="str">
        <f t="shared" ref="D9:D40" si="1">IF(B9="","",VLOOKUP(B9,sbd,3,0))</f>
        <v>Tìm</v>
      </c>
      <c r="E9" s="35">
        <f t="shared" ref="E9:E40" si="2">VLOOKUP(B9,sbd,4,0)</f>
        <v>33410</v>
      </c>
      <c r="F9" s="35" t="str">
        <f t="shared" ref="F9:F40" si="3">VLOOKUP(B9,sbd,5,0)</f>
        <v>Nữ</v>
      </c>
      <c r="G9" s="35" t="s">
        <v>520</v>
      </c>
      <c r="H9" s="34" t="str">
        <f t="shared" ref="H9:H40" si="4">VLOOKUP(B9,sbd,7,0)</f>
        <v>ĐHGDMN</v>
      </c>
      <c r="I9" s="35">
        <v>40422</v>
      </c>
      <c r="J9" s="34" t="str">
        <f t="shared" ref="J9:J40" si="5">VLOOKUP(B9,sbd,9,0)</f>
        <v>B</v>
      </c>
      <c r="K9" s="34" t="str">
        <f t="shared" ref="K9:K40" si="6">VLOOKUP(B9,sbd,10,0)</f>
        <v>B</v>
      </c>
      <c r="L9" s="34">
        <f t="shared" ref="L9:L40" si="7">VLOOKUP(B9,sbd,11,0)</f>
        <v>0</v>
      </c>
      <c r="M9" s="34" t="str">
        <f t="shared" ref="M9:M40" si="8">VLOOKUP(B9,sbd,12,0)</f>
        <v>DTTS</v>
      </c>
      <c r="N9" s="238" t="str">
        <f t="shared" ref="N9:N40" si="9">VLOOKUP(B9,sbd,13,0)</f>
        <v>MN Lâm Thủy</v>
      </c>
      <c r="O9" s="34" t="str">
        <f t="shared" ref="O9:O40" si="10">VLOOKUP(B9,sbd,14,0)</f>
        <v>01MNCT</v>
      </c>
      <c r="P9" s="238" t="str">
        <f t="shared" ref="P9:P40" si="11">VLOOKUP(B9,sbd,15,0)</f>
        <v>Giáo viên mầm non</v>
      </c>
      <c r="Q9" s="35">
        <v>40406</v>
      </c>
      <c r="R9" s="35">
        <v>40694</v>
      </c>
      <c r="S9" s="254">
        <v>9</v>
      </c>
      <c r="T9" s="254">
        <v>16</v>
      </c>
      <c r="U9" s="34">
        <f t="shared" ref="U9:U49" si="12">DATEDIF(Q9,R9,"m")</f>
        <v>9</v>
      </c>
      <c r="V9" s="34">
        <f t="shared" ref="V9:V49" si="13">DATEDIF(Q9,R9,"md")</f>
        <v>15</v>
      </c>
      <c r="W9" s="34" t="str">
        <f t="shared" ref="W9:W49" si="14">U9+INT(V9/30)&amp;" tháng "&amp;MOD(V9,30)&amp;" ngày"</f>
        <v>9 tháng 15 ngày</v>
      </c>
      <c r="X9" s="34" t="s">
        <v>521</v>
      </c>
      <c r="Y9" s="36"/>
      <c r="Z9" s="37" t="s">
        <v>25</v>
      </c>
      <c r="AA9" s="34">
        <f t="shared" ref="AA9:AA40" si="15">VLOOKUP(B9,sbd,18,0)</f>
        <v>0</v>
      </c>
      <c r="AB9" s="267">
        <f t="shared" ref="AB9:AB49" si="16">+VLOOKUP(B9,dhoc,8,0)</f>
        <v>0</v>
      </c>
      <c r="AC9" s="267">
        <f t="shared" ref="AC9:AC49" si="17">+VLOOKUP(B9,dhoc,9,0)</f>
        <v>0</v>
      </c>
      <c r="AD9" s="267">
        <f t="shared" ref="AD9:AD49" si="18">+VLOOKUP(B9,dhoc,10,0)</f>
        <v>0</v>
      </c>
      <c r="AE9" s="267">
        <f t="shared" ref="AE9:AE49" si="19">+VLOOKUP(B9,dhoc,11,0)</f>
        <v>66.099999999999994</v>
      </c>
      <c r="AF9" s="267">
        <f t="shared" ref="AF9:AF25" si="20">+VLOOKUP(B9,dhoc,12,0)</f>
        <v>50</v>
      </c>
      <c r="AG9" s="267">
        <f t="shared" ref="AG9:AG49" si="21">SUM(AB9:AD9)+AE9*2+AF9*2</f>
        <v>232.2</v>
      </c>
      <c r="AH9" s="34" t="s">
        <v>573</v>
      </c>
      <c r="AI9" s="89"/>
      <c r="AJ9" s="17" t="str">
        <f t="shared" ref="AJ9:AJ49" si="22">LEFT(H9,2)</f>
        <v>ĐH</v>
      </c>
      <c r="AK9" s="1">
        <v>1</v>
      </c>
      <c r="AL9" s="1" t="str">
        <f t="shared" ref="AL9:AL49" si="23">AK9&amp;AJ9</f>
        <v>1ĐH</v>
      </c>
      <c r="AM9" s="276">
        <v>1</v>
      </c>
    </row>
    <row r="10" spans="1:39" s="1" customFormat="1" ht="15.6" x14ac:dyDescent="0.25">
      <c r="A10" s="34">
        <v>2</v>
      </c>
      <c r="B10" s="270" t="s">
        <v>361</v>
      </c>
      <c r="C10" s="51" t="str">
        <f t="shared" si="0"/>
        <v>Nguyễn Thị Thùy</v>
      </c>
      <c r="D10" s="50" t="str">
        <f t="shared" si="1"/>
        <v>Trang</v>
      </c>
      <c r="E10" s="35">
        <f t="shared" si="2"/>
        <v>31257</v>
      </c>
      <c r="F10" s="35" t="str">
        <f t="shared" si="3"/>
        <v>Nữ</v>
      </c>
      <c r="G10" s="35" t="s">
        <v>520</v>
      </c>
      <c r="H10" s="34" t="str">
        <f t="shared" si="4"/>
        <v>ĐHGDMN</v>
      </c>
      <c r="I10" s="35">
        <v>40437</v>
      </c>
      <c r="J10" s="34" t="str">
        <f t="shared" si="5"/>
        <v>B</v>
      </c>
      <c r="K10" s="34" t="str">
        <f t="shared" si="6"/>
        <v>B</v>
      </c>
      <c r="L10" s="34">
        <f t="shared" si="7"/>
        <v>0</v>
      </c>
      <c r="M10" s="34">
        <f t="shared" si="8"/>
        <v>0</v>
      </c>
      <c r="N10" s="238" t="str">
        <f t="shared" si="9"/>
        <v>MN TT Lệ Ninh</v>
      </c>
      <c r="O10" s="34" t="str">
        <f t="shared" si="10"/>
        <v>01MN</v>
      </c>
      <c r="P10" s="238" t="str">
        <f t="shared" si="11"/>
        <v>Giáo viên mầm non</v>
      </c>
      <c r="Q10" s="35">
        <v>40406</v>
      </c>
      <c r="R10" s="35">
        <v>40694</v>
      </c>
      <c r="S10" s="254">
        <v>9</v>
      </c>
      <c r="T10" s="254">
        <v>16</v>
      </c>
      <c r="U10" s="34">
        <f t="shared" si="12"/>
        <v>9</v>
      </c>
      <c r="V10" s="34">
        <f t="shared" si="13"/>
        <v>15</v>
      </c>
      <c r="W10" s="34" t="str">
        <f t="shared" si="14"/>
        <v>9 tháng 15 ngày</v>
      </c>
      <c r="X10" s="34" t="s">
        <v>538</v>
      </c>
      <c r="Y10" s="36"/>
      <c r="Z10" s="37" t="s">
        <v>25</v>
      </c>
      <c r="AA10" s="34" t="str">
        <f t="shared" si="15"/>
        <v>BB</v>
      </c>
      <c r="AB10" s="267">
        <f t="shared" si="16"/>
        <v>63.1</v>
      </c>
      <c r="AC10" s="267">
        <f t="shared" si="17"/>
        <v>60</v>
      </c>
      <c r="AD10" s="267">
        <f t="shared" si="18"/>
        <v>0</v>
      </c>
      <c r="AE10" s="267">
        <f t="shared" si="19"/>
        <v>0</v>
      </c>
      <c r="AF10" s="267">
        <f t="shared" si="20"/>
        <v>90</v>
      </c>
      <c r="AG10" s="267">
        <f t="shared" si="21"/>
        <v>303.10000000000002</v>
      </c>
      <c r="AH10" s="34" t="s">
        <v>573</v>
      </c>
      <c r="AI10" s="98"/>
      <c r="AJ10" s="17" t="str">
        <f t="shared" si="22"/>
        <v>ĐH</v>
      </c>
      <c r="AK10" s="1">
        <v>1</v>
      </c>
      <c r="AL10" s="1" t="str">
        <f t="shared" si="23"/>
        <v>1ĐH</v>
      </c>
      <c r="AM10" s="276">
        <v>1</v>
      </c>
    </row>
    <row r="11" spans="1:39" s="1" customFormat="1" ht="15.6" x14ac:dyDescent="0.25">
      <c r="A11" s="34">
        <v>3</v>
      </c>
      <c r="B11" s="270" t="s">
        <v>355</v>
      </c>
      <c r="C11" s="51" t="str">
        <f t="shared" si="0"/>
        <v xml:space="preserve">Nguyễn Thị </v>
      </c>
      <c r="D11" s="50" t="str">
        <f t="shared" si="1"/>
        <v>Hồng</v>
      </c>
      <c r="E11" s="35">
        <f t="shared" si="2"/>
        <v>30455</v>
      </c>
      <c r="F11" s="35" t="str">
        <f t="shared" si="3"/>
        <v>Nữ</v>
      </c>
      <c r="G11" s="35" t="s">
        <v>520</v>
      </c>
      <c r="H11" s="34" t="str">
        <f t="shared" si="4"/>
        <v>CĐSPMN</v>
      </c>
      <c r="I11" s="35">
        <v>40431</v>
      </c>
      <c r="J11" s="34" t="str">
        <f t="shared" si="5"/>
        <v>B</v>
      </c>
      <c r="K11" s="34" t="str">
        <f t="shared" si="6"/>
        <v>B</v>
      </c>
      <c r="L11" s="34">
        <f t="shared" si="7"/>
        <v>0</v>
      </c>
      <c r="M11" s="34">
        <f t="shared" si="8"/>
        <v>0</v>
      </c>
      <c r="N11" s="238" t="str">
        <f t="shared" si="9"/>
        <v>MN Hoa Thủy</v>
      </c>
      <c r="O11" s="34" t="str">
        <f t="shared" si="10"/>
        <v>01MN</v>
      </c>
      <c r="P11" s="238" t="str">
        <f t="shared" si="11"/>
        <v>Giáo viên mầm non</v>
      </c>
      <c r="Q11" s="35">
        <v>40406</v>
      </c>
      <c r="R11" s="35">
        <v>40694</v>
      </c>
      <c r="S11" s="254">
        <v>9</v>
      </c>
      <c r="T11" s="254">
        <v>16</v>
      </c>
      <c r="U11" s="34">
        <f t="shared" si="12"/>
        <v>9</v>
      </c>
      <c r="V11" s="34">
        <f t="shared" si="13"/>
        <v>15</v>
      </c>
      <c r="W11" s="34" t="str">
        <f t="shared" si="14"/>
        <v>9 tháng 15 ngày</v>
      </c>
      <c r="X11" s="34" t="s">
        <v>532</v>
      </c>
      <c r="Y11" s="36"/>
      <c r="Z11" s="37" t="s">
        <v>25</v>
      </c>
      <c r="AA11" s="34" t="str">
        <f t="shared" si="15"/>
        <v>BB</v>
      </c>
      <c r="AB11" s="267">
        <f t="shared" si="16"/>
        <v>75.7</v>
      </c>
      <c r="AC11" s="267">
        <f t="shared" si="17"/>
        <v>70</v>
      </c>
      <c r="AD11" s="267">
        <f t="shared" si="18"/>
        <v>0</v>
      </c>
      <c r="AE11" s="267">
        <f t="shared" si="19"/>
        <v>0</v>
      </c>
      <c r="AF11" s="267">
        <f t="shared" si="20"/>
        <v>100</v>
      </c>
      <c r="AG11" s="267">
        <f t="shared" si="21"/>
        <v>345.7</v>
      </c>
      <c r="AH11" s="34" t="s">
        <v>573</v>
      </c>
      <c r="AI11" s="34"/>
      <c r="AJ11" s="17" t="str">
        <f t="shared" si="22"/>
        <v>CĐ</v>
      </c>
      <c r="AK11" s="1">
        <v>2</v>
      </c>
      <c r="AL11" s="1" t="str">
        <f t="shared" si="23"/>
        <v>2CĐ</v>
      </c>
      <c r="AM11" s="276">
        <v>2</v>
      </c>
    </row>
    <row r="12" spans="1:39" s="1" customFormat="1" ht="15.6" x14ac:dyDescent="0.25">
      <c r="A12" s="34">
        <v>4</v>
      </c>
      <c r="B12" s="270" t="s">
        <v>357</v>
      </c>
      <c r="C12" s="51" t="str">
        <f t="shared" si="0"/>
        <v>Trần Thị Hồng</v>
      </c>
      <c r="D12" s="50" t="str">
        <f t="shared" si="1"/>
        <v>Nhung</v>
      </c>
      <c r="E12" s="35">
        <f t="shared" si="2"/>
        <v>32241</v>
      </c>
      <c r="F12" s="35" t="str">
        <f t="shared" si="3"/>
        <v>Nữ</v>
      </c>
      <c r="G12" s="35" t="s">
        <v>520</v>
      </c>
      <c r="H12" s="34" t="str">
        <f t="shared" si="4"/>
        <v>CĐSPMN</v>
      </c>
      <c r="I12" s="35">
        <v>40433</v>
      </c>
      <c r="J12" s="34" t="str">
        <f t="shared" si="5"/>
        <v>B</v>
      </c>
      <c r="K12" s="34" t="str">
        <f t="shared" si="6"/>
        <v>B</v>
      </c>
      <c r="L12" s="34">
        <f t="shared" si="7"/>
        <v>0</v>
      </c>
      <c r="M12" s="34">
        <f t="shared" si="8"/>
        <v>0</v>
      </c>
      <c r="N12" s="238" t="str">
        <f t="shared" si="9"/>
        <v>MN Phong Thủy</v>
      </c>
      <c r="O12" s="34" t="str">
        <f t="shared" si="10"/>
        <v>01MN</v>
      </c>
      <c r="P12" s="238" t="str">
        <f t="shared" si="11"/>
        <v>Giáo viên mầm non</v>
      </c>
      <c r="Q12" s="35">
        <v>40406</v>
      </c>
      <c r="R12" s="35">
        <v>40694</v>
      </c>
      <c r="S12" s="254">
        <v>9</v>
      </c>
      <c r="T12" s="254">
        <v>16</v>
      </c>
      <c r="U12" s="34">
        <f t="shared" si="12"/>
        <v>9</v>
      </c>
      <c r="V12" s="34">
        <f t="shared" si="13"/>
        <v>15</v>
      </c>
      <c r="W12" s="34" t="str">
        <f t="shared" si="14"/>
        <v>9 tháng 15 ngày</v>
      </c>
      <c r="X12" s="34" t="s">
        <v>534</v>
      </c>
      <c r="Y12" s="36"/>
      <c r="Z12" s="37" t="s">
        <v>25</v>
      </c>
      <c r="AA12" s="34" t="str">
        <f t="shared" si="15"/>
        <v>BB</v>
      </c>
      <c r="AB12" s="267">
        <f t="shared" si="16"/>
        <v>78.2</v>
      </c>
      <c r="AC12" s="267">
        <f t="shared" si="17"/>
        <v>75</v>
      </c>
      <c r="AD12" s="267">
        <f t="shared" si="18"/>
        <v>0</v>
      </c>
      <c r="AE12" s="267">
        <f t="shared" si="19"/>
        <v>0</v>
      </c>
      <c r="AF12" s="267">
        <f t="shared" si="20"/>
        <v>94</v>
      </c>
      <c r="AG12" s="267">
        <f t="shared" si="21"/>
        <v>341.2</v>
      </c>
      <c r="AH12" s="34" t="s">
        <v>573</v>
      </c>
      <c r="AI12" s="98"/>
      <c r="AJ12" s="17" t="str">
        <f t="shared" si="22"/>
        <v>CĐ</v>
      </c>
      <c r="AK12" s="1">
        <v>2</v>
      </c>
      <c r="AL12" s="1" t="str">
        <f t="shared" si="23"/>
        <v>2CĐ</v>
      </c>
      <c r="AM12" s="276">
        <v>3</v>
      </c>
    </row>
    <row r="13" spans="1:39" s="1" customFormat="1" ht="15.6" x14ac:dyDescent="0.25">
      <c r="A13" s="34">
        <v>5</v>
      </c>
      <c r="B13" s="270" t="s">
        <v>354</v>
      </c>
      <c r="C13" s="51" t="str">
        <f t="shared" si="0"/>
        <v>Nguyễn Thị</v>
      </c>
      <c r="D13" s="50" t="str">
        <f t="shared" si="1"/>
        <v>Hoàn</v>
      </c>
      <c r="E13" s="35">
        <f t="shared" si="2"/>
        <v>32328</v>
      </c>
      <c r="F13" s="35" t="str">
        <f t="shared" si="3"/>
        <v>Nữ</v>
      </c>
      <c r="G13" s="35" t="s">
        <v>520</v>
      </c>
      <c r="H13" s="34" t="str">
        <f t="shared" si="4"/>
        <v>CĐSPMN</v>
      </c>
      <c r="I13" s="35">
        <v>40430</v>
      </c>
      <c r="J13" s="34" t="str">
        <f t="shared" si="5"/>
        <v>B</v>
      </c>
      <c r="K13" s="34" t="str">
        <f t="shared" si="6"/>
        <v>B</v>
      </c>
      <c r="L13" s="34">
        <f t="shared" si="7"/>
        <v>0</v>
      </c>
      <c r="M13" s="34">
        <f t="shared" si="8"/>
        <v>0</v>
      </c>
      <c r="N13" s="238" t="str">
        <f t="shared" si="9"/>
        <v>MN Hồng Thủy</v>
      </c>
      <c r="O13" s="34" t="str">
        <f t="shared" si="10"/>
        <v>01MN</v>
      </c>
      <c r="P13" s="238" t="str">
        <f t="shared" si="11"/>
        <v>Giáo viên mầm non</v>
      </c>
      <c r="Q13" s="35">
        <v>40406</v>
      </c>
      <c r="R13" s="35">
        <v>40694</v>
      </c>
      <c r="S13" s="254">
        <v>9</v>
      </c>
      <c r="T13" s="254">
        <v>16</v>
      </c>
      <c r="U13" s="34">
        <f t="shared" si="12"/>
        <v>9</v>
      </c>
      <c r="V13" s="34">
        <f t="shared" si="13"/>
        <v>15</v>
      </c>
      <c r="W13" s="34" t="str">
        <f t="shared" si="14"/>
        <v>9 tháng 15 ngày</v>
      </c>
      <c r="X13" s="34" t="s">
        <v>531</v>
      </c>
      <c r="Y13" s="36"/>
      <c r="Z13" s="37" t="s">
        <v>25</v>
      </c>
      <c r="AA13" s="34" t="str">
        <f t="shared" si="15"/>
        <v>BB</v>
      </c>
      <c r="AB13" s="267">
        <f t="shared" si="16"/>
        <v>72.099999999999994</v>
      </c>
      <c r="AC13" s="267">
        <f t="shared" si="17"/>
        <v>60</v>
      </c>
      <c r="AD13" s="267">
        <f t="shared" si="18"/>
        <v>0</v>
      </c>
      <c r="AE13" s="267">
        <f t="shared" si="19"/>
        <v>0</v>
      </c>
      <c r="AF13" s="267">
        <f t="shared" si="20"/>
        <v>90</v>
      </c>
      <c r="AG13" s="267">
        <f t="shared" si="21"/>
        <v>312.10000000000002</v>
      </c>
      <c r="AH13" s="34" t="s">
        <v>573</v>
      </c>
      <c r="AI13" s="34"/>
      <c r="AJ13" s="17" t="str">
        <f t="shared" si="22"/>
        <v>CĐ</v>
      </c>
      <c r="AK13" s="1">
        <v>2</v>
      </c>
      <c r="AL13" s="1" t="str">
        <f t="shared" si="23"/>
        <v>2CĐ</v>
      </c>
      <c r="AM13" s="276">
        <v>4</v>
      </c>
    </row>
    <row r="14" spans="1:39" s="1" customFormat="1" ht="15.6" x14ac:dyDescent="0.25">
      <c r="A14" s="34">
        <v>6</v>
      </c>
      <c r="B14" s="270" t="s">
        <v>352</v>
      </c>
      <c r="C14" s="51" t="str">
        <f t="shared" si="0"/>
        <v>Nguyễn Thị Kim</v>
      </c>
      <c r="D14" s="50" t="str">
        <f t="shared" si="1"/>
        <v>Hoài</v>
      </c>
      <c r="E14" s="35">
        <f t="shared" si="2"/>
        <v>30462</v>
      </c>
      <c r="F14" s="35" t="str">
        <f t="shared" si="3"/>
        <v>Nữ</v>
      </c>
      <c r="G14" s="35" t="s">
        <v>520</v>
      </c>
      <c r="H14" s="34" t="str">
        <f t="shared" si="4"/>
        <v>CĐSPMN</v>
      </c>
      <c r="I14" s="35">
        <v>40428</v>
      </c>
      <c r="J14" s="34" t="str">
        <f t="shared" si="5"/>
        <v>A2</v>
      </c>
      <c r="K14" s="34" t="str">
        <f t="shared" si="6"/>
        <v>B</v>
      </c>
      <c r="L14" s="34">
        <f t="shared" si="7"/>
        <v>0</v>
      </c>
      <c r="M14" s="34">
        <f t="shared" si="8"/>
        <v>0</v>
      </c>
      <c r="N14" s="238" t="str">
        <f t="shared" si="9"/>
        <v>MN Hưng Thủy</v>
      </c>
      <c r="O14" s="34" t="str">
        <f t="shared" si="10"/>
        <v>01MN</v>
      </c>
      <c r="P14" s="238" t="str">
        <f t="shared" si="11"/>
        <v>Giáo viên mầm non</v>
      </c>
      <c r="Q14" s="35">
        <v>40406</v>
      </c>
      <c r="R14" s="35">
        <v>40694</v>
      </c>
      <c r="S14" s="254">
        <v>9</v>
      </c>
      <c r="T14" s="254">
        <v>16</v>
      </c>
      <c r="U14" s="34">
        <f t="shared" si="12"/>
        <v>9</v>
      </c>
      <c r="V14" s="34">
        <f t="shared" si="13"/>
        <v>15</v>
      </c>
      <c r="W14" s="34" t="str">
        <f t="shared" si="14"/>
        <v>9 tháng 15 ngày</v>
      </c>
      <c r="X14" s="34" t="s">
        <v>529</v>
      </c>
      <c r="Y14" s="36"/>
      <c r="Z14" s="37" t="s">
        <v>25</v>
      </c>
      <c r="AA14" s="34" t="str">
        <f t="shared" si="15"/>
        <v>BB</v>
      </c>
      <c r="AB14" s="267">
        <f t="shared" si="16"/>
        <v>71.5</v>
      </c>
      <c r="AC14" s="267">
        <f t="shared" si="17"/>
        <v>60</v>
      </c>
      <c r="AD14" s="267">
        <f t="shared" si="18"/>
        <v>0</v>
      </c>
      <c r="AE14" s="267">
        <f t="shared" si="19"/>
        <v>0</v>
      </c>
      <c r="AF14" s="267">
        <f t="shared" si="20"/>
        <v>90</v>
      </c>
      <c r="AG14" s="267">
        <f t="shared" si="21"/>
        <v>311.5</v>
      </c>
      <c r="AH14" s="34" t="s">
        <v>573</v>
      </c>
      <c r="AI14" s="34"/>
      <c r="AJ14" s="17" t="str">
        <f t="shared" si="22"/>
        <v>CĐ</v>
      </c>
      <c r="AK14" s="1">
        <v>2</v>
      </c>
      <c r="AL14" s="1" t="str">
        <f t="shared" si="23"/>
        <v>2CĐ</v>
      </c>
      <c r="AM14" s="276">
        <v>5</v>
      </c>
    </row>
    <row r="15" spans="1:39" s="1" customFormat="1" ht="15.6" x14ac:dyDescent="0.25">
      <c r="A15" s="34">
        <v>7</v>
      </c>
      <c r="B15" s="270" t="s">
        <v>347</v>
      </c>
      <c r="C15" s="51" t="str">
        <f t="shared" si="0"/>
        <v>Nguyễn Thị Thu</v>
      </c>
      <c r="D15" s="50" t="str">
        <f t="shared" si="1"/>
        <v>Hà</v>
      </c>
      <c r="E15" s="35">
        <f t="shared" si="2"/>
        <v>29551</v>
      </c>
      <c r="F15" s="35" t="str">
        <f t="shared" si="3"/>
        <v>Nữ</v>
      </c>
      <c r="G15" s="35" t="s">
        <v>520</v>
      </c>
      <c r="H15" s="34" t="str">
        <f t="shared" si="4"/>
        <v>CĐSPMN</v>
      </c>
      <c r="I15" s="35">
        <v>40424</v>
      </c>
      <c r="J15" s="34" t="str">
        <f t="shared" si="5"/>
        <v>B</v>
      </c>
      <c r="K15" s="34" t="str">
        <f t="shared" si="6"/>
        <v>B</v>
      </c>
      <c r="L15" s="34">
        <f t="shared" si="7"/>
        <v>0</v>
      </c>
      <c r="M15" s="34">
        <f t="shared" si="8"/>
        <v>0</v>
      </c>
      <c r="N15" s="238" t="str">
        <f t="shared" si="9"/>
        <v>MN Phú Thủy</v>
      </c>
      <c r="O15" s="34" t="str">
        <f t="shared" si="10"/>
        <v>01MN</v>
      </c>
      <c r="P15" s="238" t="str">
        <f t="shared" si="11"/>
        <v>Giáo viên mầm non</v>
      </c>
      <c r="Q15" s="35">
        <v>40406</v>
      </c>
      <c r="R15" s="35">
        <v>40694</v>
      </c>
      <c r="S15" s="254">
        <v>9</v>
      </c>
      <c r="T15" s="254">
        <v>16</v>
      </c>
      <c r="U15" s="34">
        <f t="shared" si="12"/>
        <v>9</v>
      </c>
      <c r="V15" s="34">
        <f t="shared" si="13"/>
        <v>15</v>
      </c>
      <c r="W15" s="34" t="str">
        <f t="shared" si="14"/>
        <v>9 tháng 15 ngày</v>
      </c>
      <c r="X15" s="34" t="s">
        <v>525</v>
      </c>
      <c r="Y15" s="36"/>
      <c r="Z15" s="37" t="s">
        <v>25</v>
      </c>
      <c r="AA15" s="34" t="str">
        <f t="shared" si="15"/>
        <v>BB</v>
      </c>
      <c r="AB15" s="267">
        <f t="shared" si="16"/>
        <v>73.2</v>
      </c>
      <c r="AC15" s="267">
        <f t="shared" si="17"/>
        <v>65</v>
      </c>
      <c r="AD15" s="267">
        <f t="shared" si="18"/>
        <v>0</v>
      </c>
      <c r="AE15" s="267">
        <f t="shared" si="19"/>
        <v>0</v>
      </c>
      <c r="AF15" s="267">
        <f t="shared" si="20"/>
        <v>80</v>
      </c>
      <c r="AG15" s="267">
        <f t="shared" si="21"/>
        <v>298.2</v>
      </c>
      <c r="AH15" s="34" t="s">
        <v>573</v>
      </c>
      <c r="AI15" s="34"/>
      <c r="AJ15" s="17" t="str">
        <f t="shared" si="22"/>
        <v>CĐ</v>
      </c>
      <c r="AK15" s="1">
        <v>2</v>
      </c>
      <c r="AL15" s="1" t="str">
        <f t="shared" si="23"/>
        <v>2CĐ</v>
      </c>
      <c r="AM15" s="276">
        <v>6</v>
      </c>
    </row>
    <row r="16" spans="1:39" s="1" customFormat="1" ht="15.6" x14ac:dyDescent="0.25">
      <c r="A16" s="34">
        <v>8</v>
      </c>
      <c r="B16" s="270" t="s">
        <v>348</v>
      </c>
      <c r="C16" s="51" t="str">
        <f t="shared" si="0"/>
        <v>Lưu Thị</v>
      </c>
      <c r="D16" s="50" t="str">
        <f t="shared" si="1"/>
        <v xml:space="preserve">Hà </v>
      </c>
      <c r="E16" s="35">
        <f t="shared" si="2"/>
        <v>31970</v>
      </c>
      <c r="F16" s="35" t="str">
        <f t="shared" si="3"/>
        <v>Nữ</v>
      </c>
      <c r="G16" s="35" t="s">
        <v>520</v>
      </c>
      <c r="H16" s="34" t="str">
        <f t="shared" si="4"/>
        <v>CĐSPMN</v>
      </c>
      <c r="I16" s="35">
        <v>40425</v>
      </c>
      <c r="J16" s="34" t="str">
        <f t="shared" si="5"/>
        <v>B</v>
      </c>
      <c r="K16" s="34" t="str">
        <f t="shared" si="6"/>
        <v>B</v>
      </c>
      <c r="L16" s="34">
        <f t="shared" si="7"/>
        <v>0</v>
      </c>
      <c r="M16" s="34">
        <f t="shared" si="8"/>
        <v>0</v>
      </c>
      <c r="N16" s="238" t="str">
        <f t="shared" si="9"/>
        <v>MN Công ty Lệ Ninh</v>
      </c>
      <c r="O16" s="34" t="str">
        <f t="shared" si="10"/>
        <v>01MN</v>
      </c>
      <c r="P16" s="238" t="str">
        <f t="shared" si="11"/>
        <v>Giáo viên mầm non</v>
      </c>
      <c r="Q16" s="35">
        <v>40406</v>
      </c>
      <c r="R16" s="35">
        <v>40694</v>
      </c>
      <c r="S16" s="254">
        <v>9</v>
      </c>
      <c r="T16" s="254">
        <v>16</v>
      </c>
      <c r="U16" s="34">
        <f t="shared" si="12"/>
        <v>9</v>
      </c>
      <c r="V16" s="34">
        <f t="shared" si="13"/>
        <v>15</v>
      </c>
      <c r="W16" s="34" t="str">
        <f t="shared" si="14"/>
        <v>9 tháng 15 ngày</v>
      </c>
      <c r="X16" s="34" t="s">
        <v>526</v>
      </c>
      <c r="Y16" s="36"/>
      <c r="Z16" s="37" t="s">
        <v>25</v>
      </c>
      <c r="AA16" s="34" t="str">
        <f t="shared" si="15"/>
        <v>BB</v>
      </c>
      <c r="AB16" s="267">
        <f t="shared" si="16"/>
        <v>73.599999999999994</v>
      </c>
      <c r="AC16" s="267">
        <f t="shared" si="17"/>
        <v>60</v>
      </c>
      <c r="AD16" s="267">
        <f t="shared" si="18"/>
        <v>0</v>
      </c>
      <c r="AE16" s="267">
        <f t="shared" si="19"/>
        <v>0</v>
      </c>
      <c r="AF16" s="267">
        <f t="shared" si="20"/>
        <v>82</v>
      </c>
      <c r="AG16" s="267">
        <f t="shared" si="21"/>
        <v>297.60000000000002</v>
      </c>
      <c r="AH16" s="34" t="s">
        <v>573</v>
      </c>
      <c r="AI16" s="89"/>
      <c r="AJ16" s="17" t="str">
        <f t="shared" si="22"/>
        <v>CĐ</v>
      </c>
      <c r="AK16" s="1">
        <v>2</v>
      </c>
      <c r="AL16" s="1" t="str">
        <f t="shared" si="23"/>
        <v>2CĐ</v>
      </c>
      <c r="AM16" s="276">
        <v>7</v>
      </c>
    </row>
    <row r="17" spans="1:39" s="1" customFormat="1" ht="15.6" x14ac:dyDescent="0.25">
      <c r="A17" s="34">
        <v>9</v>
      </c>
      <c r="B17" s="270" t="s">
        <v>356</v>
      </c>
      <c r="C17" s="51" t="str">
        <f t="shared" si="0"/>
        <v xml:space="preserve">Trần Thị </v>
      </c>
      <c r="D17" s="50" t="str">
        <f t="shared" si="1"/>
        <v>Huế</v>
      </c>
      <c r="E17" s="35">
        <f t="shared" si="2"/>
        <v>32690</v>
      </c>
      <c r="F17" s="35" t="str">
        <f t="shared" si="3"/>
        <v>Nữ</v>
      </c>
      <c r="G17" s="35" t="s">
        <v>520</v>
      </c>
      <c r="H17" s="34" t="str">
        <f t="shared" si="4"/>
        <v>CĐSPMN</v>
      </c>
      <c r="I17" s="35">
        <v>40432</v>
      </c>
      <c r="J17" s="34" t="str">
        <f t="shared" si="5"/>
        <v>B</v>
      </c>
      <c r="K17" s="34" t="str">
        <f t="shared" si="6"/>
        <v>B</v>
      </c>
      <c r="L17" s="34">
        <f t="shared" si="7"/>
        <v>0</v>
      </c>
      <c r="M17" s="34">
        <f t="shared" si="8"/>
        <v>0</v>
      </c>
      <c r="N17" s="238" t="str">
        <f t="shared" si="9"/>
        <v>MN Hoa Thủy</v>
      </c>
      <c r="O17" s="34" t="str">
        <f t="shared" si="10"/>
        <v>01MN</v>
      </c>
      <c r="P17" s="238" t="str">
        <f t="shared" si="11"/>
        <v>Giáo viên mầm non</v>
      </c>
      <c r="Q17" s="35">
        <v>40406</v>
      </c>
      <c r="R17" s="35">
        <v>40694</v>
      </c>
      <c r="S17" s="254">
        <v>9</v>
      </c>
      <c r="T17" s="254">
        <v>16</v>
      </c>
      <c r="U17" s="34">
        <f t="shared" si="12"/>
        <v>9</v>
      </c>
      <c r="V17" s="34">
        <f t="shared" si="13"/>
        <v>15</v>
      </c>
      <c r="W17" s="34" t="str">
        <f t="shared" si="14"/>
        <v>9 tháng 15 ngày</v>
      </c>
      <c r="X17" s="34" t="s">
        <v>533</v>
      </c>
      <c r="Y17" s="36"/>
      <c r="Z17" s="37" t="s">
        <v>25</v>
      </c>
      <c r="AA17" s="34" t="str">
        <f t="shared" si="15"/>
        <v>BB</v>
      </c>
      <c r="AB17" s="267">
        <f t="shared" si="16"/>
        <v>76.900000000000006</v>
      </c>
      <c r="AC17" s="267">
        <f t="shared" si="17"/>
        <v>65</v>
      </c>
      <c r="AD17" s="267">
        <f t="shared" si="18"/>
        <v>0</v>
      </c>
      <c r="AE17" s="267">
        <f t="shared" si="19"/>
        <v>0</v>
      </c>
      <c r="AF17" s="267">
        <f t="shared" si="20"/>
        <v>70</v>
      </c>
      <c r="AG17" s="267">
        <f t="shared" si="21"/>
        <v>281.89999999999998</v>
      </c>
      <c r="AH17" s="34" t="s">
        <v>573</v>
      </c>
      <c r="AI17" s="98"/>
      <c r="AJ17" s="17" t="str">
        <f t="shared" si="22"/>
        <v>CĐ</v>
      </c>
      <c r="AK17" s="1">
        <v>2</v>
      </c>
      <c r="AL17" s="1" t="str">
        <f t="shared" si="23"/>
        <v>2CĐ</v>
      </c>
      <c r="AM17" s="276">
        <v>8</v>
      </c>
    </row>
    <row r="18" spans="1:39" s="1" customFormat="1" ht="15.6" x14ac:dyDescent="0.25">
      <c r="A18" s="34">
        <v>10</v>
      </c>
      <c r="B18" s="270" t="s">
        <v>358</v>
      </c>
      <c r="C18" s="51" t="str">
        <f t="shared" si="0"/>
        <v>Nguyễn Thị</v>
      </c>
      <c r="D18" s="50" t="str">
        <f t="shared" si="1"/>
        <v>Thảnh</v>
      </c>
      <c r="E18" s="35">
        <f t="shared" si="2"/>
        <v>30205</v>
      </c>
      <c r="F18" s="35" t="str">
        <f t="shared" si="3"/>
        <v>Nữ</v>
      </c>
      <c r="G18" s="35" t="s">
        <v>520</v>
      </c>
      <c r="H18" s="34" t="str">
        <f t="shared" si="4"/>
        <v>CĐSPMN</v>
      </c>
      <c r="I18" s="35">
        <v>40434</v>
      </c>
      <c r="J18" s="34" t="str">
        <f t="shared" si="5"/>
        <v>B</v>
      </c>
      <c r="K18" s="34" t="str">
        <f t="shared" si="6"/>
        <v>B</v>
      </c>
      <c r="L18" s="34">
        <f t="shared" si="7"/>
        <v>0</v>
      </c>
      <c r="M18" s="34">
        <f t="shared" si="8"/>
        <v>0</v>
      </c>
      <c r="N18" s="238" t="str">
        <f t="shared" si="9"/>
        <v>MN Thanh Thủy</v>
      </c>
      <c r="O18" s="34" t="str">
        <f t="shared" si="10"/>
        <v>01MN</v>
      </c>
      <c r="P18" s="238" t="str">
        <f t="shared" si="11"/>
        <v>Giáo viên mầm non</v>
      </c>
      <c r="Q18" s="35">
        <v>40406</v>
      </c>
      <c r="R18" s="35">
        <v>40694</v>
      </c>
      <c r="S18" s="254">
        <v>9</v>
      </c>
      <c r="T18" s="254">
        <v>16</v>
      </c>
      <c r="U18" s="34">
        <f t="shared" si="12"/>
        <v>9</v>
      </c>
      <c r="V18" s="34">
        <f t="shared" si="13"/>
        <v>15</v>
      </c>
      <c r="W18" s="34" t="str">
        <f t="shared" si="14"/>
        <v>9 tháng 15 ngày</v>
      </c>
      <c r="X18" s="34" t="s">
        <v>535</v>
      </c>
      <c r="Y18" s="36"/>
      <c r="Z18" s="37" t="s">
        <v>25</v>
      </c>
      <c r="AA18" s="34" t="str">
        <f t="shared" si="15"/>
        <v>BB</v>
      </c>
      <c r="AB18" s="267">
        <f t="shared" si="16"/>
        <v>74.099999999999994</v>
      </c>
      <c r="AC18" s="267">
        <f t="shared" si="17"/>
        <v>60</v>
      </c>
      <c r="AD18" s="267">
        <f t="shared" si="18"/>
        <v>0</v>
      </c>
      <c r="AE18" s="267">
        <f t="shared" si="19"/>
        <v>0</v>
      </c>
      <c r="AF18" s="267">
        <f t="shared" si="20"/>
        <v>63</v>
      </c>
      <c r="AG18" s="267">
        <f t="shared" si="21"/>
        <v>260.10000000000002</v>
      </c>
      <c r="AH18" s="34" t="s">
        <v>573</v>
      </c>
      <c r="AI18" s="98"/>
      <c r="AJ18" s="17" t="str">
        <f t="shared" si="22"/>
        <v>CĐ</v>
      </c>
      <c r="AK18" s="1">
        <v>2</v>
      </c>
      <c r="AL18" s="1" t="str">
        <f t="shared" si="23"/>
        <v>2CĐ</v>
      </c>
      <c r="AM18" s="276">
        <v>9</v>
      </c>
    </row>
    <row r="19" spans="1:39" s="1" customFormat="1" ht="15.6" x14ac:dyDescent="0.25">
      <c r="A19" s="34">
        <v>11</v>
      </c>
      <c r="B19" s="270" t="s">
        <v>346</v>
      </c>
      <c r="C19" s="51" t="str">
        <f t="shared" si="0"/>
        <v>Võ Thị Mai</v>
      </c>
      <c r="D19" s="50" t="str">
        <f t="shared" si="1"/>
        <v>Diễm</v>
      </c>
      <c r="E19" s="35">
        <f t="shared" si="2"/>
        <v>33887</v>
      </c>
      <c r="F19" s="35" t="str">
        <f t="shared" si="3"/>
        <v>Nữ</v>
      </c>
      <c r="G19" s="35" t="s">
        <v>520</v>
      </c>
      <c r="H19" s="34" t="str">
        <f t="shared" si="4"/>
        <v>TCGDMN</v>
      </c>
      <c r="I19" s="35">
        <v>40423</v>
      </c>
      <c r="J19" s="34" t="str">
        <f t="shared" si="5"/>
        <v>B</v>
      </c>
      <c r="K19" s="34" t="str">
        <f t="shared" si="6"/>
        <v>B</v>
      </c>
      <c r="L19" s="34">
        <f t="shared" si="7"/>
        <v>0</v>
      </c>
      <c r="M19" s="34">
        <f t="shared" si="8"/>
        <v>0</v>
      </c>
      <c r="N19" s="238" t="str">
        <f t="shared" si="9"/>
        <v>MN Ngư Thủy Bắc</v>
      </c>
      <c r="O19" s="34" t="str">
        <f t="shared" si="10"/>
        <v>01MN</v>
      </c>
      <c r="P19" s="238" t="str">
        <f t="shared" si="11"/>
        <v>Giáo viên mầm non</v>
      </c>
      <c r="Q19" s="35">
        <v>40406</v>
      </c>
      <c r="R19" s="35">
        <v>40694</v>
      </c>
      <c r="S19" s="254">
        <v>9</v>
      </c>
      <c r="T19" s="254">
        <v>16</v>
      </c>
      <c r="U19" s="34">
        <f t="shared" si="12"/>
        <v>9</v>
      </c>
      <c r="V19" s="34">
        <f t="shared" si="13"/>
        <v>15</v>
      </c>
      <c r="W19" s="34" t="str">
        <f t="shared" si="14"/>
        <v>9 tháng 15 ngày</v>
      </c>
      <c r="X19" s="34" t="s">
        <v>524</v>
      </c>
      <c r="Y19" s="36"/>
      <c r="Z19" s="37" t="s">
        <v>25</v>
      </c>
      <c r="AA19" s="34">
        <f t="shared" si="15"/>
        <v>0</v>
      </c>
      <c r="AB19" s="267">
        <f t="shared" si="16"/>
        <v>77</v>
      </c>
      <c r="AC19" s="267">
        <f t="shared" si="17"/>
        <v>77</v>
      </c>
      <c r="AD19" s="267">
        <f t="shared" si="18"/>
        <v>0</v>
      </c>
      <c r="AE19" s="267">
        <f t="shared" si="19"/>
        <v>0</v>
      </c>
      <c r="AF19" s="267">
        <f t="shared" si="20"/>
        <v>90</v>
      </c>
      <c r="AG19" s="267">
        <f t="shared" si="21"/>
        <v>334</v>
      </c>
      <c r="AH19" s="34" t="s">
        <v>573</v>
      </c>
      <c r="AI19" s="97"/>
      <c r="AJ19" s="17" t="str">
        <f t="shared" si="22"/>
        <v>TC</v>
      </c>
      <c r="AK19" s="1">
        <v>3</v>
      </c>
      <c r="AL19" s="1" t="str">
        <f t="shared" si="23"/>
        <v>3TC</v>
      </c>
      <c r="AM19" s="276">
        <v>10</v>
      </c>
    </row>
    <row r="20" spans="1:39" s="1" customFormat="1" ht="15.6" x14ac:dyDescent="0.25">
      <c r="A20" s="34">
        <v>12</v>
      </c>
      <c r="B20" s="270" t="s">
        <v>360</v>
      </c>
      <c r="C20" s="51" t="str">
        <f t="shared" si="0"/>
        <v>Nguyễn Thị</v>
      </c>
      <c r="D20" s="50" t="str">
        <f t="shared" si="1"/>
        <v>Thủy</v>
      </c>
      <c r="E20" s="35">
        <f t="shared" si="2"/>
        <v>32230</v>
      </c>
      <c r="F20" s="35" t="str">
        <f t="shared" si="3"/>
        <v>Nữ</v>
      </c>
      <c r="G20" s="35" t="s">
        <v>520</v>
      </c>
      <c r="H20" s="34" t="str">
        <f t="shared" si="4"/>
        <v>TCGDMN</v>
      </c>
      <c r="I20" s="35">
        <v>40436</v>
      </c>
      <c r="J20" s="34" t="str">
        <f t="shared" si="5"/>
        <v>B</v>
      </c>
      <c r="K20" s="34" t="str">
        <f t="shared" si="6"/>
        <v>B</v>
      </c>
      <c r="L20" s="34">
        <f t="shared" si="7"/>
        <v>0</v>
      </c>
      <c r="M20" s="34">
        <f t="shared" si="8"/>
        <v>0</v>
      </c>
      <c r="N20" s="238" t="str">
        <f t="shared" si="9"/>
        <v>MN Thanh Thủy</v>
      </c>
      <c r="O20" s="34" t="str">
        <f t="shared" si="10"/>
        <v>01MN</v>
      </c>
      <c r="P20" s="238" t="str">
        <f t="shared" si="11"/>
        <v>Giáo viên mầm non</v>
      </c>
      <c r="Q20" s="35">
        <v>40406</v>
      </c>
      <c r="R20" s="35">
        <v>40694</v>
      </c>
      <c r="S20" s="254">
        <v>9</v>
      </c>
      <c r="T20" s="254">
        <v>16</v>
      </c>
      <c r="U20" s="34">
        <f t="shared" si="12"/>
        <v>9</v>
      </c>
      <c r="V20" s="34">
        <f t="shared" si="13"/>
        <v>15</v>
      </c>
      <c r="W20" s="34" t="str">
        <f t="shared" si="14"/>
        <v>9 tháng 15 ngày</v>
      </c>
      <c r="X20" s="34" t="s">
        <v>537</v>
      </c>
      <c r="Y20" s="36"/>
      <c r="Z20" s="37" t="s">
        <v>25</v>
      </c>
      <c r="AA20" s="34" t="str">
        <f t="shared" si="15"/>
        <v>BB</v>
      </c>
      <c r="AB20" s="267">
        <f t="shared" si="16"/>
        <v>69</v>
      </c>
      <c r="AC20" s="267">
        <f t="shared" si="17"/>
        <v>67</v>
      </c>
      <c r="AD20" s="267">
        <f t="shared" si="18"/>
        <v>0</v>
      </c>
      <c r="AE20" s="267">
        <f t="shared" si="19"/>
        <v>0</v>
      </c>
      <c r="AF20" s="267">
        <f t="shared" si="20"/>
        <v>98</v>
      </c>
      <c r="AG20" s="267">
        <f t="shared" si="21"/>
        <v>332</v>
      </c>
      <c r="AH20" s="34" t="s">
        <v>573</v>
      </c>
      <c r="AI20" s="98"/>
      <c r="AJ20" s="17" t="str">
        <f t="shared" si="22"/>
        <v>TC</v>
      </c>
      <c r="AK20" s="1">
        <v>3</v>
      </c>
      <c r="AL20" s="1" t="str">
        <f t="shared" si="23"/>
        <v>3TC</v>
      </c>
      <c r="AM20" s="276">
        <v>11</v>
      </c>
    </row>
    <row r="21" spans="1:39" s="1" customFormat="1" ht="15.6" x14ac:dyDescent="0.25">
      <c r="A21" s="34">
        <v>13</v>
      </c>
      <c r="B21" s="270" t="s">
        <v>350</v>
      </c>
      <c r="C21" s="51" t="str">
        <f t="shared" si="0"/>
        <v xml:space="preserve">Trần Thị </v>
      </c>
      <c r="D21" s="50" t="str">
        <f t="shared" si="1"/>
        <v>Hạnh</v>
      </c>
      <c r="E21" s="35">
        <f t="shared" si="2"/>
        <v>32513</v>
      </c>
      <c r="F21" s="35" t="str">
        <f t="shared" si="3"/>
        <v>Nữ</v>
      </c>
      <c r="G21" s="35" t="s">
        <v>520</v>
      </c>
      <c r="H21" s="34" t="str">
        <f t="shared" si="4"/>
        <v>TCGDMN</v>
      </c>
      <c r="I21" s="35">
        <v>40426</v>
      </c>
      <c r="J21" s="34" t="str">
        <f t="shared" si="5"/>
        <v>B</v>
      </c>
      <c r="K21" s="34" t="str">
        <f t="shared" si="6"/>
        <v>B</v>
      </c>
      <c r="L21" s="34">
        <f t="shared" si="7"/>
        <v>0</v>
      </c>
      <c r="M21" s="34" t="str">
        <f t="shared" si="8"/>
        <v>Con TB</v>
      </c>
      <c r="N21" s="238" t="str">
        <f t="shared" si="9"/>
        <v>MN Tân Thủy</v>
      </c>
      <c r="O21" s="34" t="str">
        <f t="shared" si="10"/>
        <v>01MN</v>
      </c>
      <c r="P21" s="238" t="str">
        <f t="shared" si="11"/>
        <v>Giáo viên mầm non</v>
      </c>
      <c r="Q21" s="35">
        <v>40406</v>
      </c>
      <c r="R21" s="35">
        <v>40694</v>
      </c>
      <c r="S21" s="254">
        <v>9</v>
      </c>
      <c r="T21" s="254">
        <v>16</v>
      </c>
      <c r="U21" s="34">
        <f t="shared" si="12"/>
        <v>9</v>
      </c>
      <c r="V21" s="34">
        <f t="shared" si="13"/>
        <v>15</v>
      </c>
      <c r="W21" s="34" t="str">
        <f t="shared" si="14"/>
        <v>9 tháng 15 ngày</v>
      </c>
      <c r="X21" s="34" t="s">
        <v>527</v>
      </c>
      <c r="Y21" s="36"/>
      <c r="Z21" s="37" t="s">
        <v>25</v>
      </c>
      <c r="AA21" s="34" t="str">
        <f t="shared" si="15"/>
        <v>BB</v>
      </c>
      <c r="AB21" s="267">
        <f t="shared" si="16"/>
        <v>69</v>
      </c>
      <c r="AC21" s="267">
        <f t="shared" si="17"/>
        <v>65</v>
      </c>
      <c r="AD21" s="267">
        <f t="shared" si="18"/>
        <v>0</v>
      </c>
      <c r="AE21" s="267">
        <f t="shared" si="19"/>
        <v>0</v>
      </c>
      <c r="AF21" s="267">
        <f t="shared" si="20"/>
        <v>84</v>
      </c>
      <c r="AG21" s="267">
        <f t="shared" si="21"/>
        <v>302</v>
      </c>
      <c r="AH21" s="34" t="s">
        <v>573</v>
      </c>
      <c r="AI21" s="34"/>
      <c r="AJ21" s="17" t="str">
        <f t="shared" si="22"/>
        <v>TC</v>
      </c>
      <c r="AK21" s="1">
        <v>3</v>
      </c>
      <c r="AL21" s="1" t="str">
        <f t="shared" si="23"/>
        <v>3TC</v>
      </c>
      <c r="AM21" s="276">
        <v>12</v>
      </c>
    </row>
    <row r="22" spans="1:39" s="1" customFormat="1" ht="15.6" x14ac:dyDescent="0.25">
      <c r="A22" s="34">
        <v>14</v>
      </c>
      <c r="B22" s="270" t="s">
        <v>359</v>
      </c>
      <c r="C22" s="51" t="str">
        <f t="shared" si="0"/>
        <v>Hoàng Thị</v>
      </c>
      <c r="D22" s="50" t="str">
        <f t="shared" si="1"/>
        <v>Thảo</v>
      </c>
      <c r="E22" s="35">
        <f t="shared" si="2"/>
        <v>33198</v>
      </c>
      <c r="F22" s="35" t="str">
        <f t="shared" si="3"/>
        <v>Nữ</v>
      </c>
      <c r="G22" s="35" t="s">
        <v>520</v>
      </c>
      <c r="H22" s="34" t="str">
        <f t="shared" si="4"/>
        <v>TCGDMN</v>
      </c>
      <c r="I22" s="35">
        <v>40435</v>
      </c>
      <c r="J22" s="34" t="str">
        <f t="shared" si="5"/>
        <v>B</v>
      </c>
      <c r="K22" s="34" t="str">
        <f t="shared" si="6"/>
        <v>B</v>
      </c>
      <c r="L22" s="34">
        <f t="shared" si="7"/>
        <v>0</v>
      </c>
      <c r="M22" s="34">
        <f t="shared" si="8"/>
        <v>0</v>
      </c>
      <c r="N22" s="238" t="str">
        <f t="shared" si="9"/>
        <v>MN Thái Thủy</v>
      </c>
      <c r="O22" s="34" t="str">
        <f t="shared" si="10"/>
        <v>01MN</v>
      </c>
      <c r="P22" s="238" t="str">
        <f t="shared" si="11"/>
        <v>Giáo viên mầm non</v>
      </c>
      <c r="Q22" s="35">
        <v>40406</v>
      </c>
      <c r="R22" s="35">
        <v>40694</v>
      </c>
      <c r="S22" s="254">
        <v>9</v>
      </c>
      <c r="T22" s="254">
        <v>16</v>
      </c>
      <c r="U22" s="34">
        <f t="shared" si="12"/>
        <v>9</v>
      </c>
      <c r="V22" s="34">
        <f t="shared" si="13"/>
        <v>15</v>
      </c>
      <c r="W22" s="34" t="str">
        <f t="shared" si="14"/>
        <v>9 tháng 15 ngày</v>
      </c>
      <c r="X22" s="34" t="s">
        <v>536</v>
      </c>
      <c r="Y22" s="36"/>
      <c r="Z22" s="37" t="s">
        <v>25</v>
      </c>
      <c r="AA22" s="34" t="str">
        <f t="shared" si="15"/>
        <v>BB</v>
      </c>
      <c r="AB22" s="267">
        <f t="shared" si="16"/>
        <v>71</v>
      </c>
      <c r="AC22" s="267">
        <f t="shared" si="17"/>
        <v>70</v>
      </c>
      <c r="AD22" s="267">
        <f t="shared" si="18"/>
        <v>0</v>
      </c>
      <c r="AE22" s="267">
        <f t="shared" si="19"/>
        <v>0</v>
      </c>
      <c r="AF22" s="267">
        <f t="shared" si="20"/>
        <v>77</v>
      </c>
      <c r="AG22" s="267">
        <f t="shared" si="21"/>
        <v>295</v>
      </c>
      <c r="AH22" s="34" t="s">
        <v>573</v>
      </c>
      <c r="AI22" s="98"/>
      <c r="AJ22" s="17" t="str">
        <f t="shared" si="22"/>
        <v>TC</v>
      </c>
      <c r="AK22" s="1">
        <v>3</v>
      </c>
      <c r="AL22" s="1" t="str">
        <f t="shared" si="23"/>
        <v>3TC</v>
      </c>
      <c r="AM22" s="276">
        <v>13</v>
      </c>
    </row>
    <row r="23" spans="1:39" s="1" customFormat="1" ht="15.6" x14ac:dyDescent="0.25">
      <c r="A23" s="34">
        <v>15</v>
      </c>
      <c r="B23" s="270" t="s">
        <v>353</v>
      </c>
      <c r="C23" s="51" t="str">
        <f t="shared" si="0"/>
        <v>Lê Thị Bích</v>
      </c>
      <c r="D23" s="50" t="str">
        <f t="shared" si="1"/>
        <v>Hoài</v>
      </c>
      <c r="E23" s="35">
        <f t="shared" si="2"/>
        <v>30966</v>
      </c>
      <c r="F23" s="35" t="str">
        <f t="shared" si="3"/>
        <v>Nữ</v>
      </c>
      <c r="G23" s="35" t="s">
        <v>520</v>
      </c>
      <c r="H23" s="34" t="str">
        <f t="shared" si="4"/>
        <v>TCGDMN</v>
      </c>
      <c r="I23" s="35">
        <v>40429</v>
      </c>
      <c r="J23" s="34" t="str">
        <f t="shared" si="5"/>
        <v>B</v>
      </c>
      <c r="K23" s="34" t="str">
        <f t="shared" si="6"/>
        <v>B</v>
      </c>
      <c r="L23" s="34">
        <f t="shared" si="7"/>
        <v>0</v>
      </c>
      <c r="M23" s="34">
        <f t="shared" si="8"/>
        <v>0</v>
      </c>
      <c r="N23" s="238" t="str">
        <f t="shared" si="9"/>
        <v>MN Công ty Lệ Ninh</v>
      </c>
      <c r="O23" s="34" t="str">
        <f t="shared" si="10"/>
        <v>01MN</v>
      </c>
      <c r="P23" s="238" t="str">
        <f t="shared" si="11"/>
        <v>Giáo viên mầm non</v>
      </c>
      <c r="Q23" s="35">
        <v>40406</v>
      </c>
      <c r="R23" s="35">
        <v>40694</v>
      </c>
      <c r="S23" s="254">
        <v>9</v>
      </c>
      <c r="T23" s="254">
        <v>16</v>
      </c>
      <c r="U23" s="34">
        <f t="shared" si="12"/>
        <v>9</v>
      </c>
      <c r="V23" s="34">
        <f t="shared" si="13"/>
        <v>15</v>
      </c>
      <c r="W23" s="34" t="str">
        <f t="shared" si="14"/>
        <v>9 tháng 15 ngày</v>
      </c>
      <c r="X23" s="34" t="s">
        <v>530</v>
      </c>
      <c r="Y23" s="36"/>
      <c r="Z23" s="37" t="s">
        <v>25</v>
      </c>
      <c r="AA23" s="34" t="str">
        <f t="shared" si="15"/>
        <v>BB</v>
      </c>
      <c r="AB23" s="267">
        <f t="shared" si="16"/>
        <v>74</v>
      </c>
      <c r="AC23" s="267">
        <f t="shared" si="17"/>
        <v>70</v>
      </c>
      <c r="AD23" s="267">
        <f t="shared" si="18"/>
        <v>0</v>
      </c>
      <c r="AE23" s="267">
        <f t="shared" si="19"/>
        <v>0</v>
      </c>
      <c r="AF23" s="267">
        <f t="shared" si="20"/>
        <v>75</v>
      </c>
      <c r="AG23" s="267">
        <f t="shared" si="21"/>
        <v>294</v>
      </c>
      <c r="AH23" s="34" t="s">
        <v>573</v>
      </c>
      <c r="AI23" s="34"/>
      <c r="AJ23" s="17" t="str">
        <f t="shared" si="22"/>
        <v>TC</v>
      </c>
      <c r="AK23" s="1">
        <v>3</v>
      </c>
      <c r="AL23" s="1" t="str">
        <f t="shared" si="23"/>
        <v>3TC</v>
      </c>
      <c r="AM23" s="276">
        <v>14</v>
      </c>
    </row>
    <row r="24" spans="1:39" s="1" customFormat="1" ht="15.6" x14ac:dyDescent="0.25">
      <c r="A24" s="34">
        <v>16</v>
      </c>
      <c r="B24" s="270" t="s">
        <v>363</v>
      </c>
      <c r="C24" s="51" t="str">
        <f t="shared" si="0"/>
        <v>Bùi Thị Thanh</v>
      </c>
      <c r="D24" s="50" t="str">
        <f t="shared" si="1"/>
        <v>Tú</v>
      </c>
      <c r="E24" s="35">
        <f t="shared" si="2"/>
        <v>32523</v>
      </c>
      <c r="F24" s="35" t="str">
        <f t="shared" si="3"/>
        <v>Nữ</v>
      </c>
      <c r="G24" s="35" t="s">
        <v>520</v>
      </c>
      <c r="H24" s="34" t="str">
        <f t="shared" si="4"/>
        <v>TCSPMN</v>
      </c>
      <c r="I24" s="35">
        <v>40439</v>
      </c>
      <c r="J24" s="34" t="str">
        <f t="shared" si="5"/>
        <v>B</v>
      </c>
      <c r="K24" s="34" t="str">
        <f t="shared" si="6"/>
        <v>B</v>
      </c>
      <c r="L24" s="34">
        <f t="shared" si="7"/>
        <v>0</v>
      </c>
      <c r="M24" s="34" t="str">
        <f t="shared" si="8"/>
        <v>Con BB</v>
      </c>
      <c r="N24" s="238" t="str">
        <f t="shared" si="9"/>
        <v>MN Lâm Thủy</v>
      </c>
      <c r="O24" s="34" t="str">
        <f t="shared" si="10"/>
        <v>01MN</v>
      </c>
      <c r="P24" s="238" t="str">
        <f t="shared" si="11"/>
        <v>Giáo viên mầm non</v>
      </c>
      <c r="Q24" s="35">
        <v>40406</v>
      </c>
      <c r="R24" s="35">
        <v>40694</v>
      </c>
      <c r="S24" s="254">
        <v>9</v>
      </c>
      <c r="T24" s="254">
        <v>16</v>
      </c>
      <c r="U24" s="34">
        <f t="shared" si="12"/>
        <v>9</v>
      </c>
      <c r="V24" s="34">
        <f t="shared" si="13"/>
        <v>15</v>
      </c>
      <c r="W24" s="34" t="str">
        <f t="shared" si="14"/>
        <v>9 tháng 15 ngày</v>
      </c>
      <c r="X24" s="34" t="s">
        <v>540</v>
      </c>
      <c r="Y24" s="36"/>
      <c r="Z24" s="37" t="s">
        <v>25</v>
      </c>
      <c r="AA24" s="34" t="str">
        <f t="shared" si="15"/>
        <v>BB</v>
      </c>
      <c r="AB24" s="267">
        <f t="shared" si="16"/>
        <v>74</v>
      </c>
      <c r="AC24" s="267">
        <f t="shared" si="17"/>
        <v>65</v>
      </c>
      <c r="AD24" s="267">
        <f t="shared" si="18"/>
        <v>0</v>
      </c>
      <c r="AE24" s="267">
        <f t="shared" si="19"/>
        <v>0</v>
      </c>
      <c r="AF24" s="267">
        <f t="shared" si="20"/>
        <v>61</v>
      </c>
      <c r="AG24" s="267">
        <f t="shared" si="21"/>
        <v>261</v>
      </c>
      <c r="AH24" s="34" t="s">
        <v>574</v>
      </c>
      <c r="AI24" s="98"/>
      <c r="AJ24" s="17" t="str">
        <f t="shared" si="22"/>
        <v>TC</v>
      </c>
      <c r="AK24" s="1">
        <v>3</v>
      </c>
      <c r="AL24" s="1" t="str">
        <f t="shared" si="23"/>
        <v>3TC</v>
      </c>
      <c r="AM24" s="1">
        <v>15</v>
      </c>
    </row>
    <row r="25" spans="1:39" s="77" customFormat="1" ht="15.6" x14ac:dyDescent="0.25">
      <c r="A25" s="34">
        <v>17</v>
      </c>
      <c r="B25" s="270" t="s">
        <v>351</v>
      </c>
      <c r="C25" s="51" t="str">
        <f t="shared" si="0"/>
        <v>Phạm Thị</v>
      </c>
      <c r="D25" s="50" t="str">
        <f t="shared" si="1"/>
        <v>Hòa</v>
      </c>
      <c r="E25" s="35">
        <f t="shared" si="2"/>
        <v>32784</v>
      </c>
      <c r="F25" s="35" t="str">
        <f t="shared" si="3"/>
        <v>Nữ</v>
      </c>
      <c r="G25" s="35" t="s">
        <v>520</v>
      </c>
      <c r="H25" s="34" t="str">
        <f t="shared" si="4"/>
        <v>TCGDMN</v>
      </c>
      <c r="I25" s="35">
        <v>40427</v>
      </c>
      <c r="J25" s="34" t="str">
        <f t="shared" si="5"/>
        <v>B</v>
      </c>
      <c r="K25" s="34" t="str">
        <f t="shared" si="6"/>
        <v>B</v>
      </c>
      <c r="L25" s="34">
        <f t="shared" si="7"/>
        <v>0</v>
      </c>
      <c r="M25" s="34">
        <f t="shared" si="8"/>
        <v>0</v>
      </c>
      <c r="N25" s="238" t="str">
        <f t="shared" si="9"/>
        <v>MN Công ty Lệ Ninh</v>
      </c>
      <c r="O25" s="34" t="str">
        <f t="shared" si="10"/>
        <v>01MN</v>
      </c>
      <c r="P25" s="238" t="str">
        <f t="shared" si="11"/>
        <v>Giáo viên mầm non</v>
      </c>
      <c r="Q25" s="35">
        <v>40406</v>
      </c>
      <c r="R25" s="35">
        <v>40694</v>
      </c>
      <c r="S25" s="254">
        <v>9</v>
      </c>
      <c r="T25" s="254">
        <v>16</v>
      </c>
      <c r="U25" s="34">
        <f t="shared" si="12"/>
        <v>9</v>
      </c>
      <c r="V25" s="34">
        <f t="shared" si="13"/>
        <v>15</v>
      </c>
      <c r="W25" s="34" t="str">
        <f t="shared" si="14"/>
        <v>9 tháng 15 ngày</v>
      </c>
      <c r="X25" s="34" t="s">
        <v>528</v>
      </c>
      <c r="Y25" s="36"/>
      <c r="Z25" s="37" t="s">
        <v>25</v>
      </c>
      <c r="AA25" s="34" t="str">
        <f t="shared" si="15"/>
        <v>BB</v>
      </c>
      <c r="AB25" s="267">
        <f t="shared" si="16"/>
        <v>69</v>
      </c>
      <c r="AC25" s="267">
        <f t="shared" si="17"/>
        <v>60.2</v>
      </c>
      <c r="AD25" s="267">
        <f t="shared" si="18"/>
        <v>0</v>
      </c>
      <c r="AE25" s="267">
        <f t="shared" si="19"/>
        <v>0</v>
      </c>
      <c r="AF25" s="267">
        <f t="shared" si="20"/>
        <v>50</v>
      </c>
      <c r="AG25" s="267">
        <f t="shared" si="21"/>
        <v>229.2</v>
      </c>
      <c r="AH25" s="34" t="s">
        <v>574</v>
      </c>
      <c r="AI25" s="89"/>
      <c r="AJ25" s="17" t="str">
        <f t="shared" si="22"/>
        <v>TC</v>
      </c>
      <c r="AK25" s="1">
        <v>3</v>
      </c>
      <c r="AL25" s="1" t="str">
        <f t="shared" si="23"/>
        <v>3TC</v>
      </c>
      <c r="AM25" s="1">
        <v>16</v>
      </c>
    </row>
    <row r="26" spans="1:39" s="1" customFormat="1" ht="15.6" x14ac:dyDescent="0.25">
      <c r="A26" s="34">
        <v>18</v>
      </c>
      <c r="B26" s="271" t="s">
        <v>362</v>
      </c>
      <c r="C26" s="71" t="str">
        <f t="shared" si="0"/>
        <v>Võ Thị</v>
      </c>
      <c r="D26" s="72" t="str">
        <f t="shared" si="1"/>
        <v>Trang</v>
      </c>
      <c r="E26" s="73">
        <f t="shared" si="2"/>
        <v>32770</v>
      </c>
      <c r="F26" s="73" t="str">
        <f t="shared" si="3"/>
        <v>Nữ</v>
      </c>
      <c r="G26" s="73" t="s">
        <v>520</v>
      </c>
      <c r="H26" s="70" t="str">
        <f t="shared" si="4"/>
        <v>TCSPGDMN</v>
      </c>
      <c r="I26" s="73">
        <v>40438</v>
      </c>
      <c r="J26" s="70" t="str">
        <f t="shared" si="5"/>
        <v>B</v>
      </c>
      <c r="K26" s="70" t="str">
        <f t="shared" si="6"/>
        <v>B</v>
      </c>
      <c r="L26" s="70">
        <f t="shared" si="7"/>
        <v>0</v>
      </c>
      <c r="M26" s="70">
        <f t="shared" si="8"/>
        <v>0</v>
      </c>
      <c r="N26" s="272" t="str">
        <f t="shared" si="9"/>
        <v>MN Công ty Lệ Ninh</v>
      </c>
      <c r="O26" s="70" t="str">
        <f t="shared" si="10"/>
        <v>01MN</v>
      </c>
      <c r="P26" s="272" t="str">
        <f t="shared" si="11"/>
        <v>Giáo viên mầm non</v>
      </c>
      <c r="Q26" s="73">
        <v>40406</v>
      </c>
      <c r="R26" s="73">
        <v>40694</v>
      </c>
      <c r="S26" s="273">
        <v>9</v>
      </c>
      <c r="T26" s="273">
        <v>16</v>
      </c>
      <c r="U26" s="70">
        <f t="shared" si="12"/>
        <v>9</v>
      </c>
      <c r="V26" s="70">
        <f t="shared" si="13"/>
        <v>15</v>
      </c>
      <c r="W26" s="70" t="str">
        <f t="shared" si="14"/>
        <v>9 tháng 15 ngày</v>
      </c>
      <c r="X26" s="70" t="s">
        <v>539</v>
      </c>
      <c r="Y26" s="74"/>
      <c r="Z26" s="75" t="s">
        <v>25</v>
      </c>
      <c r="AA26" s="70" t="str">
        <f t="shared" si="15"/>
        <v>BB</v>
      </c>
      <c r="AB26" s="274">
        <f t="shared" si="16"/>
        <v>75</v>
      </c>
      <c r="AC26" s="274">
        <f t="shared" si="17"/>
        <v>83</v>
      </c>
      <c r="AD26" s="274">
        <f t="shared" si="18"/>
        <v>0</v>
      </c>
      <c r="AE26" s="274">
        <f t="shared" si="19"/>
        <v>0</v>
      </c>
      <c r="AF26" s="275" t="s">
        <v>572</v>
      </c>
      <c r="AG26" s="274">
        <f t="shared" si="21"/>
        <v>158</v>
      </c>
      <c r="AH26" s="70" t="s">
        <v>574</v>
      </c>
      <c r="AI26" s="70" t="s">
        <v>522</v>
      </c>
      <c r="AJ26" s="17" t="str">
        <f t="shared" si="22"/>
        <v>TC</v>
      </c>
      <c r="AK26" s="1">
        <v>3</v>
      </c>
      <c r="AL26" s="1" t="str">
        <f t="shared" si="23"/>
        <v>3TC</v>
      </c>
      <c r="AM26" s="1">
        <v>17</v>
      </c>
    </row>
    <row r="27" spans="1:39" s="1" customFormat="1" ht="15.6" x14ac:dyDescent="0.25">
      <c r="A27" s="34">
        <v>19</v>
      </c>
      <c r="B27" s="270" t="s">
        <v>379</v>
      </c>
      <c r="C27" s="51" t="str">
        <f t="shared" si="0"/>
        <v>Lê Thị Khánh</v>
      </c>
      <c r="D27" s="50" t="str">
        <f t="shared" si="1"/>
        <v>Ly</v>
      </c>
      <c r="E27" s="35">
        <f t="shared" si="2"/>
        <v>32716</v>
      </c>
      <c r="F27" s="35" t="str">
        <f t="shared" si="3"/>
        <v>Nữ</v>
      </c>
      <c r="G27" s="35" t="s">
        <v>520</v>
      </c>
      <c r="H27" s="34" t="str">
        <f t="shared" si="4"/>
        <v>ĐHGDTH</v>
      </c>
      <c r="I27" s="35">
        <v>40453</v>
      </c>
      <c r="J27" s="34" t="str">
        <f t="shared" si="5"/>
        <v>B</v>
      </c>
      <c r="K27" s="34" t="str">
        <f t="shared" si="6"/>
        <v>B</v>
      </c>
      <c r="L27" s="34">
        <f t="shared" si="7"/>
        <v>0</v>
      </c>
      <c r="M27" s="34">
        <f t="shared" si="8"/>
        <v>0</v>
      </c>
      <c r="N27" s="238" t="str">
        <f t="shared" si="9"/>
        <v>TH Kim Thủy</v>
      </c>
      <c r="O27" s="34" t="str">
        <f t="shared" si="10"/>
        <v>02TH</v>
      </c>
      <c r="P27" s="238" t="str">
        <f t="shared" si="11"/>
        <v>Giáo viên TH dạy đại trà</v>
      </c>
      <c r="Q27" s="35">
        <v>40406</v>
      </c>
      <c r="R27" s="35">
        <v>40694</v>
      </c>
      <c r="S27" s="254">
        <v>9</v>
      </c>
      <c r="T27" s="254">
        <v>16</v>
      </c>
      <c r="U27" s="34">
        <f t="shared" si="12"/>
        <v>9</v>
      </c>
      <c r="V27" s="34">
        <f t="shared" si="13"/>
        <v>15</v>
      </c>
      <c r="W27" s="34" t="str">
        <f t="shared" si="14"/>
        <v>9 tháng 15 ngày</v>
      </c>
      <c r="X27" s="34" t="s">
        <v>554</v>
      </c>
      <c r="Y27" s="36"/>
      <c r="Z27" s="37" t="s">
        <v>25</v>
      </c>
      <c r="AA27" s="34" t="str">
        <f t="shared" si="15"/>
        <v>BB</v>
      </c>
      <c r="AB27" s="267">
        <f t="shared" si="16"/>
        <v>0</v>
      </c>
      <c r="AC27" s="267">
        <f t="shared" si="17"/>
        <v>0</v>
      </c>
      <c r="AD27" s="267">
        <f t="shared" si="18"/>
        <v>0</v>
      </c>
      <c r="AE27" s="267">
        <f t="shared" si="19"/>
        <v>76.5</v>
      </c>
      <c r="AF27" s="267">
        <f t="shared" ref="AF27:AF48" si="24">+VLOOKUP(B27,dhoc,12,0)</f>
        <v>95</v>
      </c>
      <c r="AG27" s="267">
        <f t="shared" si="21"/>
        <v>343</v>
      </c>
      <c r="AH27" s="34" t="s">
        <v>573</v>
      </c>
      <c r="AI27" s="34"/>
      <c r="AJ27" s="17" t="str">
        <f t="shared" si="22"/>
        <v>ĐH</v>
      </c>
      <c r="AK27" s="1">
        <v>1</v>
      </c>
      <c r="AL27" s="1" t="str">
        <f t="shared" si="23"/>
        <v>1ĐH</v>
      </c>
      <c r="AM27" s="276">
        <v>1</v>
      </c>
    </row>
    <row r="28" spans="1:39" s="1" customFormat="1" ht="15.6" x14ac:dyDescent="0.25">
      <c r="A28" s="34">
        <v>21</v>
      </c>
      <c r="B28" s="270" t="s">
        <v>380</v>
      </c>
      <c r="C28" s="51" t="str">
        <f t="shared" si="0"/>
        <v>Đặng Ngọc Thanh</v>
      </c>
      <c r="D28" s="50" t="str">
        <f t="shared" si="1"/>
        <v>Mai</v>
      </c>
      <c r="E28" s="35">
        <f t="shared" si="2"/>
        <v>32914</v>
      </c>
      <c r="F28" s="35" t="str">
        <f t="shared" si="3"/>
        <v>Nữ</v>
      </c>
      <c r="G28" s="35" t="s">
        <v>520</v>
      </c>
      <c r="H28" s="34" t="str">
        <f t="shared" si="4"/>
        <v>CĐGDTH</v>
      </c>
      <c r="I28" s="35">
        <v>40454</v>
      </c>
      <c r="J28" s="34" t="str">
        <f t="shared" si="5"/>
        <v>B</v>
      </c>
      <c r="K28" s="34" t="str">
        <f t="shared" si="6"/>
        <v>B</v>
      </c>
      <c r="L28" s="34">
        <f t="shared" si="7"/>
        <v>0</v>
      </c>
      <c r="M28" s="34">
        <f t="shared" si="8"/>
        <v>0</v>
      </c>
      <c r="N28" s="238" t="str">
        <f t="shared" si="9"/>
        <v>TH số 2 Phong Thủy</v>
      </c>
      <c r="O28" s="34" t="str">
        <f t="shared" si="10"/>
        <v>02TH</v>
      </c>
      <c r="P28" s="238" t="str">
        <f t="shared" si="11"/>
        <v>Giáo viên TH dạy đại trà</v>
      </c>
      <c r="Q28" s="35">
        <v>40406</v>
      </c>
      <c r="R28" s="35">
        <v>40694</v>
      </c>
      <c r="S28" s="254">
        <v>9</v>
      </c>
      <c r="T28" s="254">
        <v>16</v>
      </c>
      <c r="U28" s="34">
        <f t="shared" si="12"/>
        <v>9</v>
      </c>
      <c r="V28" s="34">
        <f t="shared" si="13"/>
        <v>15</v>
      </c>
      <c r="W28" s="34" t="str">
        <f t="shared" si="14"/>
        <v>9 tháng 15 ngày</v>
      </c>
      <c r="X28" s="34" t="s">
        <v>555</v>
      </c>
      <c r="Y28" s="36"/>
      <c r="Z28" s="37" t="s">
        <v>25</v>
      </c>
      <c r="AA28" s="34" t="str">
        <f t="shared" si="15"/>
        <v>BB</v>
      </c>
      <c r="AB28" s="267">
        <f t="shared" si="16"/>
        <v>76.2</v>
      </c>
      <c r="AC28" s="267">
        <f t="shared" si="17"/>
        <v>75</v>
      </c>
      <c r="AD28" s="267">
        <f t="shared" si="18"/>
        <v>0</v>
      </c>
      <c r="AE28" s="267">
        <f t="shared" si="19"/>
        <v>0</v>
      </c>
      <c r="AF28" s="267">
        <f t="shared" si="24"/>
        <v>100</v>
      </c>
      <c r="AG28" s="267">
        <f t="shared" si="21"/>
        <v>351.2</v>
      </c>
      <c r="AH28" s="34" t="s">
        <v>573</v>
      </c>
      <c r="AI28" s="34"/>
      <c r="AJ28" s="17" t="str">
        <f t="shared" si="22"/>
        <v>CĐ</v>
      </c>
      <c r="AK28" s="1">
        <v>2</v>
      </c>
      <c r="AL28" s="1" t="str">
        <f t="shared" si="23"/>
        <v>2CĐ</v>
      </c>
      <c r="AM28" s="276">
        <v>2</v>
      </c>
    </row>
    <row r="29" spans="1:39" s="1" customFormat="1" ht="15.6" x14ac:dyDescent="0.25">
      <c r="A29" s="34">
        <v>23</v>
      </c>
      <c r="B29" s="270" t="s">
        <v>382</v>
      </c>
      <c r="C29" s="51" t="str">
        <f t="shared" si="0"/>
        <v>Hoàng Thị</v>
      </c>
      <c r="D29" s="50" t="str">
        <f t="shared" si="1"/>
        <v>Tình</v>
      </c>
      <c r="E29" s="35">
        <f t="shared" si="2"/>
        <v>33053</v>
      </c>
      <c r="F29" s="35" t="str">
        <f t="shared" si="3"/>
        <v>Nữ</v>
      </c>
      <c r="G29" s="35" t="s">
        <v>520</v>
      </c>
      <c r="H29" s="34" t="str">
        <f t="shared" si="4"/>
        <v>TCGDTH</v>
      </c>
      <c r="I29" s="35">
        <v>40456</v>
      </c>
      <c r="J29" s="34" t="str">
        <f t="shared" si="5"/>
        <v>B</v>
      </c>
      <c r="K29" s="34" t="str">
        <f t="shared" si="6"/>
        <v>B</v>
      </c>
      <c r="L29" s="34">
        <f t="shared" si="7"/>
        <v>0</v>
      </c>
      <c r="M29" s="34">
        <f t="shared" si="8"/>
        <v>0</v>
      </c>
      <c r="N29" s="238" t="str">
        <f t="shared" si="9"/>
        <v>TH số 2 Sen Thủy</v>
      </c>
      <c r="O29" s="34" t="str">
        <f t="shared" si="10"/>
        <v>02TH</v>
      </c>
      <c r="P29" s="238" t="str">
        <f t="shared" si="11"/>
        <v>Giáo viên TH dạy đại trà</v>
      </c>
      <c r="Q29" s="35">
        <v>40406</v>
      </c>
      <c r="R29" s="35">
        <v>40694</v>
      </c>
      <c r="S29" s="254">
        <v>9</v>
      </c>
      <c r="T29" s="254">
        <v>16</v>
      </c>
      <c r="U29" s="34">
        <f t="shared" si="12"/>
        <v>9</v>
      </c>
      <c r="V29" s="34">
        <f t="shared" si="13"/>
        <v>15</v>
      </c>
      <c r="W29" s="34" t="str">
        <f t="shared" si="14"/>
        <v>9 tháng 15 ngày</v>
      </c>
      <c r="X29" s="34" t="s">
        <v>557</v>
      </c>
      <c r="Y29" s="36"/>
      <c r="Z29" s="37" t="s">
        <v>25</v>
      </c>
      <c r="AA29" s="34" t="str">
        <f t="shared" si="15"/>
        <v>BB</v>
      </c>
      <c r="AB29" s="267">
        <f t="shared" si="16"/>
        <v>71</v>
      </c>
      <c r="AC29" s="267">
        <f t="shared" si="17"/>
        <v>72</v>
      </c>
      <c r="AD29" s="267">
        <f t="shared" si="18"/>
        <v>0</v>
      </c>
      <c r="AE29" s="267">
        <f t="shared" si="19"/>
        <v>0</v>
      </c>
      <c r="AF29" s="267">
        <f t="shared" si="24"/>
        <v>100</v>
      </c>
      <c r="AG29" s="267">
        <f t="shared" si="21"/>
        <v>343</v>
      </c>
      <c r="AH29" s="34" t="s">
        <v>573</v>
      </c>
      <c r="AI29" s="34"/>
      <c r="AJ29" s="17" t="str">
        <f t="shared" si="22"/>
        <v>TC</v>
      </c>
      <c r="AK29" s="1">
        <v>3</v>
      </c>
      <c r="AL29" s="1" t="str">
        <f t="shared" si="23"/>
        <v>3TC</v>
      </c>
      <c r="AM29" s="276">
        <v>3</v>
      </c>
    </row>
    <row r="30" spans="1:39" s="1" customFormat="1" ht="15.6" x14ac:dyDescent="0.25">
      <c r="A30" s="34">
        <v>20</v>
      </c>
      <c r="B30" s="270" t="s">
        <v>378</v>
      </c>
      <c r="C30" s="51" t="str">
        <f t="shared" si="0"/>
        <v>Tạ Thị</v>
      </c>
      <c r="D30" s="50" t="str">
        <f t="shared" si="1"/>
        <v>Huế</v>
      </c>
      <c r="E30" s="35">
        <f t="shared" si="2"/>
        <v>32668</v>
      </c>
      <c r="F30" s="35" t="str">
        <f t="shared" si="3"/>
        <v>Nữ</v>
      </c>
      <c r="G30" s="35" t="s">
        <v>520</v>
      </c>
      <c r="H30" s="34" t="str">
        <f t="shared" si="4"/>
        <v>CĐGDTH</v>
      </c>
      <c r="I30" s="35">
        <v>40452</v>
      </c>
      <c r="J30" s="34" t="str">
        <f t="shared" si="5"/>
        <v>B</v>
      </c>
      <c r="K30" s="34" t="str">
        <f t="shared" si="6"/>
        <v>B</v>
      </c>
      <c r="L30" s="34">
        <f t="shared" si="7"/>
        <v>0</v>
      </c>
      <c r="M30" s="34">
        <f t="shared" si="8"/>
        <v>0</v>
      </c>
      <c r="N30" s="238" t="str">
        <f t="shared" si="9"/>
        <v>TH số 1 Sen Thủy</v>
      </c>
      <c r="O30" s="34" t="str">
        <f t="shared" si="10"/>
        <v>02TH</v>
      </c>
      <c r="P30" s="238" t="str">
        <f t="shared" si="11"/>
        <v>Giáo viên TH dạy đại trà</v>
      </c>
      <c r="Q30" s="35">
        <v>40406</v>
      </c>
      <c r="R30" s="35">
        <v>40694</v>
      </c>
      <c r="S30" s="254">
        <v>9</v>
      </c>
      <c r="T30" s="254">
        <v>16</v>
      </c>
      <c r="U30" s="34">
        <f t="shared" si="12"/>
        <v>9</v>
      </c>
      <c r="V30" s="34">
        <f t="shared" si="13"/>
        <v>15</v>
      </c>
      <c r="W30" s="34" t="str">
        <f t="shared" si="14"/>
        <v>9 tháng 15 ngày</v>
      </c>
      <c r="X30" s="34" t="s">
        <v>553</v>
      </c>
      <c r="Y30" s="36"/>
      <c r="Z30" s="37" t="s">
        <v>25</v>
      </c>
      <c r="AA30" s="34" t="str">
        <f t="shared" si="15"/>
        <v>BB</v>
      </c>
      <c r="AB30" s="267">
        <f t="shared" si="16"/>
        <v>72.900000000000006</v>
      </c>
      <c r="AC30" s="267">
        <f t="shared" si="17"/>
        <v>75</v>
      </c>
      <c r="AD30" s="267">
        <f t="shared" si="18"/>
        <v>0</v>
      </c>
      <c r="AE30" s="267">
        <f t="shared" si="19"/>
        <v>0</v>
      </c>
      <c r="AF30" s="267">
        <f t="shared" si="24"/>
        <v>35</v>
      </c>
      <c r="AG30" s="267">
        <f t="shared" si="21"/>
        <v>217.9</v>
      </c>
      <c r="AH30" s="34" t="s">
        <v>574</v>
      </c>
      <c r="AI30" s="34"/>
      <c r="AJ30" s="17" t="str">
        <f t="shared" si="22"/>
        <v>CĐ</v>
      </c>
      <c r="AK30" s="1">
        <v>2</v>
      </c>
      <c r="AL30" s="1" t="str">
        <f t="shared" si="23"/>
        <v>2CĐ</v>
      </c>
      <c r="AM30" s="1">
        <v>4</v>
      </c>
    </row>
    <row r="31" spans="1:39" s="1" customFormat="1" ht="15.6" x14ac:dyDescent="0.25">
      <c r="A31" s="34">
        <v>22</v>
      </c>
      <c r="B31" s="270" t="s">
        <v>381</v>
      </c>
      <c r="C31" s="51" t="str">
        <f t="shared" si="0"/>
        <v>Phan Thị</v>
      </c>
      <c r="D31" s="50" t="str">
        <f t="shared" si="1"/>
        <v>Thanh</v>
      </c>
      <c r="E31" s="35">
        <f t="shared" si="2"/>
        <v>33803</v>
      </c>
      <c r="F31" s="35" t="str">
        <f t="shared" si="3"/>
        <v>Nữ</v>
      </c>
      <c r="G31" s="35" t="s">
        <v>520</v>
      </c>
      <c r="H31" s="34" t="str">
        <f t="shared" si="4"/>
        <v>TCGDTH</v>
      </c>
      <c r="I31" s="35">
        <v>40455</v>
      </c>
      <c r="J31" s="34" t="str">
        <f t="shared" si="5"/>
        <v>B</v>
      </c>
      <c r="K31" s="34" t="str">
        <f t="shared" si="6"/>
        <v>B</v>
      </c>
      <c r="L31" s="34">
        <f t="shared" si="7"/>
        <v>0</v>
      </c>
      <c r="M31" s="34">
        <f t="shared" si="8"/>
        <v>0</v>
      </c>
      <c r="N31" s="238" t="str">
        <f t="shared" si="9"/>
        <v>TH số 1 Tân Thủy</v>
      </c>
      <c r="O31" s="34" t="str">
        <f t="shared" si="10"/>
        <v>02TH</v>
      </c>
      <c r="P31" s="238" t="str">
        <f t="shared" si="11"/>
        <v>Giáo viên TH dạy đại trà</v>
      </c>
      <c r="Q31" s="35">
        <v>40406</v>
      </c>
      <c r="R31" s="35">
        <v>40694</v>
      </c>
      <c r="S31" s="254">
        <v>9</v>
      </c>
      <c r="T31" s="254">
        <v>16</v>
      </c>
      <c r="U31" s="34">
        <f t="shared" si="12"/>
        <v>9</v>
      </c>
      <c r="V31" s="34">
        <f t="shared" si="13"/>
        <v>15</v>
      </c>
      <c r="W31" s="34" t="str">
        <f t="shared" si="14"/>
        <v>9 tháng 15 ngày</v>
      </c>
      <c r="X31" s="34" t="s">
        <v>556</v>
      </c>
      <c r="Y31" s="36"/>
      <c r="Z31" s="37" t="s">
        <v>25</v>
      </c>
      <c r="AA31" s="34" t="str">
        <f t="shared" si="15"/>
        <v>BB</v>
      </c>
      <c r="AB31" s="267">
        <f t="shared" si="16"/>
        <v>70</v>
      </c>
      <c r="AC31" s="267">
        <f t="shared" si="17"/>
        <v>62</v>
      </c>
      <c r="AD31" s="267">
        <f t="shared" si="18"/>
        <v>0</v>
      </c>
      <c r="AE31" s="267">
        <f t="shared" si="19"/>
        <v>0</v>
      </c>
      <c r="AF31" s="267">
        <f t="shared" si="24"/>
        <v>35</v>
      </c>
      <c r="AG31" s="267">
        <f t="shared" si="21"/>
        <v>202</v>
      </c>
      <c r="AH31" s="34" t="s">
        <v>574</v>
      </c>
      <c r="AI31" s="34"/>
      <c r="AJ31" s="17" t="str">
        <f t="shared" si="22"/>
        <v>TC</v>
      </c>
      <c r="AK31" s="1">
        <v>3</v>
      </c>
      <c r="AL31" s="1" t="str">
        <f t="shared" si="23"/>
        <v>3TC</v>
      </c>
      <c r="AM31" s="1">
        <v>5</v>
      </c>
    </row>
    <row r="32" spans="1:39" s="1" customFormat="1" ht="15.6" x14ac:dyDescent="0.25">
      <c r="A32" s="34">
        <v>24</v>
      </c>
      <c r="B32" s="270" t="s">
        <v>388</v>
      </c>
      <c r="C32" s="51" t="str">
        <f t="shared" si="0"/>
        <v>Lê Quốc</v>
      </c>
      <c r="D32" s="50" t="str">
        <f t="shared" si="1"/>
        <v>Trung</v>
      </c>
      <c r="E32" s="35">
        <f t="shared" si="2"/>
        <v>32183</v>
      </c>
      <c r="F32" s="35" t="str">
        <f t="shared" si="3"/>
        <v>Nam</v>
      </c>
      <c r="G32" s="35" t="s">
        <v>520</v>
      </c>
      <c r="H32" s="34" t="str">
        <f t="shared" si="4"/>
        <v>ĐHSPGD Thể chất - QP</v>
      </c>
      <c r="I32" s="35">
        <v>40462</v>
      </c>
      <c r="J32" s="34" t="str">
        <f t="shared" si="5"/>
        <v>B</v>
      </c>
      <c r="K32" s="34" t="str">
        <f t="shared" si="6"/>
        <v>B</v>
      </c>
      <c r="L32" s="34">
        <f t="shared" si="7"/>
        <v>0</v>
      </c>
      <c r="M32" s="34">
        <f t="shared" si="8"/>
        <v>0</v>
      </c>
      <c r="N32" s="238" t="str">
        <f t="shared" si="9"/>
        <v>TH số 1 Hồng Thủy</v>
      </c>
      <c r="O32" s="34" t="str">
        <f t="shared" si="10"/>
        <v>03TH</v>
      </c>
      <c r="P32" s="238" t="str">
        <f t="shared" si="11"/>
        <v>GV Tiểu học dạy Thể dục</v>
      </c>
      <c r="Q32" s="35">
        <v>40406</v>
      </c>
      <c r="R32" s="35">
        <v>40694</v>
      </c>
      <c r="S32" s="254">
        <v>9</v>
      </c>
      <c r="T32" s="254">
        <v>16</v>
      </c>
      <c r="U32" s="34">
        <f t="shared" si="12"/>
        <v>9</v>
      </c>
      <c r="V32" s="34">
        <f t="shared" si="13"/>
        <v>15</v>
      </c>
      <c r="W32" s="34" t="str">
        <f t="shared" si="14"/>
        <v>9 tháng 15 ngày</v>
      </c>
      <c r="X32" s="34" t="s">
        <v>563</v>
      </c>
      <c r="Y32" s="36"/>
      <c r="Z32" s="37" t="s">
        <v>25</v>
      </c>
      <c r="AA32" s="34" t="str">
        <f t="shared" si="15"/>
        <v>BB</v>
      </c>
      <c r="AB32" s="267">
        <f t="shared" si="16"/>
        <v>0</v>
      </c>
      <c r="AC32" s="267">
        <f t="shared" si="17"/>
        <v>0</v>
      </c>
      <c r="AD32" s="267">
        <f t="shared" si="18"/>
        <v>0</v>
      </c>
      <c r="AE32" s="267">
        <f t="shared" si="19"/>
        <v>76.5</v>
      </c>
      <c r="AF32" s="267">
        <f t="shared" si="24"/>
        <v>100</v>
      </c>
      <c r="AG32" s="267">
        <f t="shared" si="21"/>
        <v>353</v>
      </c>
      <c r="AH32" s="34" t="s">
        <v>573</v>
      </c>
      <c r="AI32" s="34"/>
      <c r="AJ32" s="17" t="str">
        <f t="shared" si="22"/>
        <v>ĐH</v>
      </c>
      <c r="AK32" s="1">
        <v>1</v>
      </c>
      <c r="AL32" s="1" t="str">
        <f t="shared" si="23"/>
        <v>1ĐH</v>
      </c>
      <c r="AM32" s="276">
        <v>1</v>
      </c>
    </row>
    <row r="33" spans="1:39" s="1" customFormat="1" ht="15.6" x14ac:dyDescent="0.25">
      <c r="A33" s="34">
        <v>25</v>
      </c>
      <c r="B33" s="270" t="s">
        <v>386</v>
      </c>
      <c r="C33" s="51" t="str">
        <f t="shared" si="0"/>
        <v>Lê Công</v>
      </c>
      <c r="D33" s="50" t="str">
        <f t="shared" si="1"/>
        <v>Sơn</v>
      </c>
      <c r="E33" s="35">
        <f t="shared" si="2"/>
        <v>32441</v>
      </c>
      <c r="F33" s="35" t="str">
        <f t="shared" si="3"/>
        <v>Nam</v>
      </c>
      <c r="G33" s="35" t="s">
        <v>520</v>
      </c>
      <c r="H33" s="34" t="str">
        <f t="shared" si="4"/>
        <v>ĐHGD Thể chất</v>
      </c>
      <c r="I33" s="35">
        <v>40460</v>
      </c>
      <c r="J33" s="34" t="str">
        <f t="shared" si="5"/>
        <v>B</v>
      </c>
      <c r="K33" s="34" t="str">
        <f t="shared" si="6"/>
        <v>B</v>
      </c>
      <c r="L33" s="34" t="str">
        <f t="shared" si="7"/>
        <v>NVSP</v>
      </c>
      <c r="M33" s="34">
        <f t="shared" si="8"/>
        <v>0</v>
      </c>
      <c r="N33" s="238" t="str">
        <f t="shared" si="9"/>
        <v>TH Lệ Ninh</v>
      </c>
      <c r="O33" s="34" t="str">
        <f t="shared" si="10"/>
        <v>03TH</v>
      </c>
      <c r="P33" s="238" t="str">
        <f t="shared" si="11"/>
        <v>GV Tiểu học dạy Thể dục</v>
      </c>
      <c r="Q33" s="35">
        <v>40406</v>
      </c>
      <c r="R33" s="35">
        <v>40694</v>
      </c>
      <c r="S33" s="254">
        <v>9</v>
      </c>
      <c r="T33" s="254">
        <v>16</v>
      </c>
      <c r="U33" s="34">
        <f t="shared" si="12"/>
        <v>9</v>
      </c>
      <c r="V33" s="34">
        <f t="shared" si="13"/>
        <v>15</v>
      </c>
      <c r="W33" s="34" t="str">
        <f t="shared" si="14"/>
        <v>9 tháng 15 ngày</v>
      </c>
      <c r="X33" s="34" t="s">
        <v>561</v>
      </c>
      <c r="Y33" s="36"/>
      <c r="Z33" s="37" t="s">
        <v>25</v>
      </c>
      <c r="AA33" s="34" t="str">
        <f t="shared" si="15"/>
        <v>BB</v>
      </c>
      <c r="AB33" s="267">
        <f t="shared" si="16"/>
        <v>0</v>
      </c>
      <c r="AC33" s="267">
        <f t="shared" si="17"/>
        <v>0</v>
      </c>
      <c r="AD33" s="267">
        <f t="shared" si="18"/>
        <v>0</v>
      </c>
      <c r="AE33" s="267">
        <f t="shared" si="19"/>
        <v>73.099999999999994</v>
      </c>
      <c r="AF33" s="267">
        <f t="shared" si="24"/>
        <v>100</v>
      </c>
      <c r="AG33" s="267">
        <f t="shared" si="21"/>
        <v>346.2</v>
      </c>
      <c r="AH33" s="34" t="s">
        <v>573</v>
      </c>
      <c r="AI33" s="89"/>
      <c r="AJ33" s="17" t="str">
        <f t="shared" si="22"/>
        <v>ĐH</v>
      </c>
      <c r="AK33" s="1">
        <v>1</v>
      </c>
      <c r="AL33" s="1" t="str">
        <f t="shared" si="23"/>
        <v>1ĐH</v>
      </c>
      <c r="AM33" s="276">
        <v>2</v>
      </c>
    </row>
    <row r="34" spans="1:39" s="1" customFormat="1" ht="15.6" x14ac:dyDescent="0.25">
      <c r="A34" s="34">
        <v>26</v>
      </c>
      <c r="B34" s="270" t="s">
        <v>383</v>
      </c>
      <c r="C34" s="51" t="str">
        <f t="shared" si="0"/>
        <v>Hoàng Đức</v>
      </c>
      <c r="D34" s="50" t="str">
        <f t="shared" si="1"/>
        <v>Duẩn</v>
      </c>
      <c r="E34" s="35">
        <f t="shared" si="2"/>
        <v>31515</v>
      </c>
      <c r="F34" s="35" t="str">
        <f t="shared" si="3"/>
        <v>Nam</v>
      </c>
      <c r="G34" s="35" t="s">
        <v>520</v>
      </c>
      <c r="H34" s="34" t="str">
        <f t="shared" si="4"/>
        <v>ĐHGD Thể chất</v>
      </c>
      <c r="I34" s="35">
        <v>40457</v>
      </c>
      <c r="J34" s="34" t="str">
        <f t="shared" si="5"/>
        <v>B</v>
      </c>
      <c r="K34" s="34" t="str">
        <f t="shared" si="6"/>
        <v>B</v>
      </c>
      <c r="L34" s="34" t="str">
        <f t="shared" si="7"/>
        <v>NVSP</v>
      </c>
      <c r="M34" s="34" t="str">
        <f t="shared" si="8"/>
        <v>Con BB</v>
      </c>
      <c r="N34" s="238" t="str">
        <f t="shared" si="9"/>
        <v>TH Hưng Thủy</v>
      </c>
      <c r="O34" s="34" t="str">
        <f t="shared" si="10"/>
        <v>03TH</v>
      </c>
      <c r="P34" s="238" t="str">
        <f t="shared" si="11"/>
        <v>GV Tiểu học dạy Thể dục</v>
      </c>
      <c r="Q34" s="35">
        <v>40406</v>
      </c>
      <c r="R34" s="35">
        <v>40694</v>
      </c>
      <c r="S34" s="254">
        <v>9</v>
      </c>
      <c r="T34" s="254">
        <v>16</v>
      </c>
      <c r="U34" s="34">
        <f t="shared" si="12"/>
        <v>9</v>
      </c>
      <c r="V34" s="34">
        <f t="shared" si="13"/>
        <v>15</v>
      </c>
      <c r="W34" s="34" t="str">
        <f t="shared" si="14"/>
        <v>9 tháng 15 ngày</v>
      </c>
      <c r="X34" s="34" t="s">
        <v>558</v>
      </c>
      <c r="Y34" s="36"/>
      <c r="Z34" s="37" t="s">
        <v>25</v>
      </c>
      <c r="AA34" s="34" t="str">
        <f t="shared" si="15"/>
        <v>BB</v>
      </c>
      <c r="AB34" s="267">
        <f t="shared" si="16"/>
        <v>0</v>
      </c>
      <c r="AC34" s="267">
        <f t="shared" si="17"/>
        <v>0</v>
      </c>
      <c r="AD34" s="267">
        <f t="shared" si="18"/>
        <v>0</v>
      </c>
      <c r="AE34" s="267">
        <f t="shared" si="19"/>
        <v>67.7</v>
      </c>
      <c r="AF34" s="267">
        <f t="shared" si="24"/>
        <v>100</v>
      </c>
      <c r="AG34" s="267">
        <f t="shared" si="21"/>
        <v>335.4</v>
      </c>
      <c r="AH34" s="34" t="s">
        <v>574</v>
      </c>
      <c r="AI34" s="34"/>
      <c r="AJ34" s="17" t="str">
        <f t="shared" si="22"/>
        <v>ĐH</v>
      </c>
      <c r="AK34" s="1">
        <v>1</v>
      </c>
      <c r="AL34" s="1" t="str">
        <f t="shared" si="23"/>
        <v>1ĐH</v>
      </c>
      <c r="AM34" s="1">
        <v>3</v>
      </c>
    </row>
    <row r="35" spans="1:39" s="1" customFormat="1" ht="15.6" x14ac:dyDescent="0.25">
      <c r="A35" s="34">
        <v>27</v>
      </c>
      <c r="B35" s="270" t="s">
        <v>387</v>
      </c>
      <c r="C35" s="51" t="str">
        <f t="shared" si="0"/>
        <v>Nguyễn Thị Huyền</v>
      </c>
      <c r="D35" s="50" t="str">
        <f t="shared" si="1"/>
        <v>Trang</v>
      </c>
      <c r="E35" s="35">
        <f t="shared" si="2"/>
        <v>33144</v>
      </c>
      <c r="F35" s="35" t="str">
        <f t="shared" si="3"/>
        <v>Nữ</v>
      </c>
      <c r="G35" s="35" t="s">
        <v>520</v>
      </c>
      <c r="H35" s="34" t="str">
        <f t="shared" si="4"/>
        <v>ĐHGD Thể chất</v>
      </c>
      <c r="I35" s="35">
        <v>40461</v>
      </c>
      <c r="J35" s="34" t="str">
        <f t="shared" si="5"/>
        <v>B</v>
      </c>
      <c r="K35" s="34" t="str">
        <f t="shared" si="6"/>
        <v>B</v>
      </c>
      <c r="L35" s="34" t="str">
        <f t="shared" si="7"/>
        <v>NVSP</v>
      </c>
      <c r="M35" s="34">
        <f t="shared" si="8"/>
        <v>0</v>
      </c>
      <c r="N35" s="238" t="str">
        <f t="shared" si="9"/>
        <v>TH Phú Thủy</v>
      </c>
      <c r="O35" s="34" t="str">
        <f t="shared" si="10"/>
        <v>03TH</v>
      </c>
      <c r="P35" s="238" t="str">
        <f t="shared" si="11"/>
        <v>GV Tiểu học dạy Thể dục</v>
      </c>
      <c r="Q35" s="35">
        <v>40406</v>
      </c>
      <c r="R35" s="35">
        <v>40694</v>
      </c>
      <c r="S35" s="254">
        <v>9</v>
      </c>
      <c r="T35" s="254">
        <v>16</v>
      </c>
      <c r="U35" s="34">
        <f t="shared" si="12"/>
        <v>9</v>
      </c>
      <c r="V35" s="34">
        <f t="shared" si="13"/>
        <v>15</v>
      </c>
      <c r="W35" s="34" t="str">
        <f t="shared" si="14"/>
        <v>9 tháng 15 ngày</v>
      </c>
      <c r="X35" s="34" t="s">
        <v>562</v>
      </c>
      <c r="Y35" s="36"/>
      <c r="Z35" s="37" t="s">
        <v>25</v>
      </c>
      <c r="AA35" s="34" t="str">
        <f t="shared" si="15"/>
        <v>BB</v>
      </c>
      <c r="AB35" s="267">
        <f t="shared" si="16"/>
        <v>76.099999999999994</v>
      </c>
      <c r="AC35" s="267">
        <f t="shared" si="17"/>
        <v>80</v>
      </c>
      <c r="AD35" s="267">
        <f t="shared" si="18"/>
        <v>0</v>
      </c>
      <c r="AE35" s="267">
        <f t="shared" si="19"/>
        <v>0</v>
      </c>
      <c r="AF35" s="267">
        <f t="shared" si="24"/>
        <v>70</v>
      </c>
      <c r="AG35" s="267">
        <f t="shared" si="21"/>
        <v>296.10000000000002</v>
      </c>
      <c r="AH35" s="34" t="s">
        <v>574</v>
      </c>
      <c r="AI35" s="100"/>
      <c r="AJ35" s="17" t="str">
        <f t="shared" si="22"/>
        <v>ĐH</v>
      </c>
      <c r="AK35" s="1">
        <v>1</v>
      </c>
      <c r="AL35" s="1" t="str">
        <f t="shared" si="23"/>
        <v>1ĐH</v>
      </c>
      <c r="AM35" s="1">
        <v>4</v>
      </c>
    </row>
    <row r="36" spans="1:39" s="1" customFormat="1" ht="15.6" x14ac:dyDescent="0.25">
      <c r="A36" s="34">
        <v>28</v>
      </c>
      <c r="B36" s="270" t="s">
        <v>385</v>
      </c>
      <c r="C36" s="51" t="str">
        <f t="shared" si="0"/>
        <v>Trần Văn</v>
      </c>
      <c r="D36" s="50" t="str">
        <f t="shared" si="1"/>
        <v>Quân</v>
      </c>
      <c r="E36" s="35">
        <f t="shared" si="2"/>
        <v>32206</v>
      </c>
      <c r="F36" s="35" t="str">
        <f t="shared" si="3"/>
        <v>Nam</v>
      </c>
      <c r="G36" s="35" t="s">
        <v>520</v>
      </c>
      <c r="H36" s="34" t="str">
        <f t="shared" si="4"/>
        <v>ĐHGD Thể chất</v>
      </c>
      <c r="I36" s="35">
        <v>40459</v>
      </c>
      <c r="J36" s="34" t="str">
        <f t="shared" si="5"/>
        <v>B</v>
      </c>
      <c r="K36" s="34" t="str">
        <f t="shared" si="6"/>
        <v>B</v>
      </c>
      <c r="L36" s="34" t="str">
        <f t="shared" si="7"/>
        <v>NVSP</v>
      </c>
      <c r="M36" s="34">
        <f t="shared" si="8"/>
        <v>0</v>
      </c>
      <c r="N36" s="238" t="str">
        <f t="shared" si="9"/>
        <v>TH Xuân Thủy</v>
      </c>
      <c r="O36" s="34" t="str">
        <f t="shared" si="10"/>
        <v>03TH</v>
      </c>
      <c r="P36" s="238" t="str">
        <f t="shared" si="11"/>
        <v>GV Tiểu học dạy Thể dục</v>
      </c>
      <c r="Q36" s="35">
        <v>40406</v>
      </c>
      <c r="R36" s="35">
        <v>40694</v>
      </c>
      <c r="S36" s="254">
        <v>9</v>
      </c>
      <c r="T36" s="254">
        <v>16</v>
      </c>
      <c r="U36" s="34">
        <f t="shared" si="12"/>
        <v>9</v>
      </c>
      <c r="V36" s="34">
        <f t="shared" si="13"/>
        <v>15</v>
      </c>
      <c r="W36" s="34" t="str">
        <f t="shared" si="14"/>
        <v>9 tháng 15 ngày</v>
      </c>
      <c r="X36" s="34" t="s">
        <v>560</v>
      </c>
      <c r="Y36" s="36"/>
      <c r="Z36" s="37" t="s">
        <v>25</v>
      </c>
      <c r="AA36" s="34" t="str">
        <f t="shared" si="15"/>
        <v>BB</v>
      </c>
      <c r="AB36" s="267">
        <f t="shared" si="16"/>
        <v>71</v>
      </c>
      <c r="AC36" s="267">
        <f t="shared" si="17"/>
        <v>65</v>
      </c>
      <c r="AD36" s="267">
        <f t="shared" si="18"/>
        <v>0</v>
      </c>
      <c r="AE36" s="267">
        <f t="shared" si="19"/>
        <v>0</v>
      </c>
      <c r="AF36" s="267">
        <f t="shared" si="24"/>
        <v>55</v>
      </c>
      <c r="AG36" s="267">
        <f t="shared" si="21"/>
        <v>246</v>
      </c>
      <c r="AH36" s="34" t="s">
        <v>574</v>
      </c>
      <c r="AI36" s="34"/>
      <c r="AJ36" s="17" t="str">
        <f t="shared" si="22"/>
        <v>ĐH</v>
      </c>
      <c r="AK36" s="1">
        <v>1</v>
      </c>
      <c r="AL36" s="1" t="str">
        <f t="shared" si="23"/>
        <v>1ĐH</v>
      </c>
      <c r="AM36" s="1">
        <v>5</v>
      </c>
    </row>
    <row r="37" spans="1:39" s="1" customFormat="1" ht="15.6" x14ac:dyDescent="0.25">
      <c r="A37" s="34">
        <v>29</v>
      </c>
      <c r="B37" s="270" t="s">
        <v>384</v>
      </c>
      <c r="C37" s="51" t="str">
        <f t="shared" si="0"/>
        <v xml:space="preserve">Trần Thị Thùy </v>
      </c>
      <c r="D37" s="50" t="str">
        <f t="shared" si="1"/>
        <v>Linh</v>
      </c>
      <c r="E37" s="35">
        <f t="shared" si="2"/>
        <v>32767</v>
      </c>
      <c r="F37" s="35" t="str">
        <f t="shared" si="3"/>
        <v>Nữ</v>
      </c>
      <c r="G37" s="35" t="s">
        <v>520</v>
      </c>
      <c r="H37" s="34" t="str">
        <f t="shared" si="4"/>
        <v>CĐGD Thể chất</v>
      </c>
      <c r="I37" s="35">
        <v>40458</v>
      </c>
      <c r="J37" s="34" t="str">
        <f t="shared" si="5"/>
        <v>B</v>
      </c>
      <c r="K37" s="34" t="str">
        <f t="shared" si="6"/>
        <v>B</v>
      </c>
      <c r="L37" s="34" t="str">
        <f t="shared" si="7"/>
        <v>NVSP</v>
      </c>
      <c r="M37" s="34">
        <f t="shared" si="8"/>
        <v>0</v>
      </c>
      <c r="N37" s="238" t="str">
        <f t="shared" si="9"/>
        <v>TH số 1 An Thủy</v>
      </c>
      <c r="O37" s="34" t="str">
        <f t="shared" si="10"/>
        <v>03TH</v>
      </c>
      <c r="P37" s="238" t="str">
        <f t="shared" si="11"/>
        <v>GV Tiểu học dạy Thể dục</v>
      </c>
      <c r="Q37" s="35">
        <v>40406</v>
      </c>
      <c r="R37" s="35">
        <v>40694</v>
      </c>
      <c r="S37" s="254">
        <v>9</v>
      </c>
      <c r="T37" s="254">
        <v>16</v>
      </c>
      <c r="U37" s="34">
        <f t="shared" si="12"/>
        <v>9</v>
      </c>
      <c r="V37" s="34">
        <f t="shared" si="13"/>
        <v>15</v>
      </c>
      <c r="W37" s="34" t="str">
        <f t="shared" si="14"/>
        <v>9 tháng 15 ngày</v>
      </c>
      <c r="X37" s="34" t="s">
        <v>559</v>
      </c>
      <c r="Y37" s="36"/>
      <c r="Z37" s="37" t="s">
        <v>25</v>
      </c>
      <c r="AA37" s="34" t="str">
        <f t="shared" si="15"/>
        <v>BB</v>
      </c>
      <c r="AB37" s="267">
        <f t="shared" si="16"/>
        <v>77.5</v>
      </c>
      <c r="AC37" s="267">
        <f t="shared" si="17"/>
        <v>87.3</v>
      </c>
      <c r="AD37" s="267">
        <f t="shared" si="18"/>
        <v>0</v>
      </c>
      <c r="AE37" s="267">
        <f t="shared" si="19"/>
        <v>0</v>
      </c>
      <c r="AF37" s="267">
        <f t="shared" si="24"/>
        <v>73</v>
      </c>
      <c r="AG37" s="267">
        <f t="shared" si="21"/>
        <v>310.8</v>
      </c>
      <c r="AH37" s="34" t="s">
        <v>574</v>
      </c>
      <c r="AI37" s="34"/>
      <c r="AJ37" s="17" t="str">
        <f t="shared" si="22"/>
        <v>CĐ</v>
      </c>
      <c r="AK37" s="1">
        <v>2</v>
      </c>
      <c r="AL37" s="1" t="str">
        <f t="shared" si="23"/>
        <v>2CĐ</v>
      </c>
      <c r="AM37" s="1">
        <v>6</v>
      </c>
    </row>
    <row r="38" spans="1:39" s="1" customFormat="1" ht="15.6" x14ac:dyDescent="0.25">
      <c r="A38" s="34">
        <v>30</v>
      </c>
      <c r="B38" s="270" t="s">
        <v>377</v>
      </c>
      <c r="C38" s="51" t="str">
        <f t="shared" si="0"/>
        <v>Trần Thị</v>
      </c>
      <c r="D38" s="50" t="str">
        <f t="shared" si="1"/>
        <v>Thắm</v>
      </c>
      <c r="E38" s="35">
        <f t="shared" si="2"/>
        <v>32870</v>
      </c>
      <c r="F38" s="35" t="str">
        <f t="shared" si="3"/>
        <v>Nữ</v>
      </c>
      <c r="G38" s="35" t="s">
        <v>520</v>
      </c>
      <c r="H38" s="34" t="str">
        <f t="shared" si="4"/>
        <v>CĐSP Mỹ Thuật</v>
      </c>
      <c r="I38" s="35">
        <v>40451</v>
      </c>
      <c r="J38" s="34" t="str">
        <f t="shared" si="5"/>
        <v>B</v>
      </c>
      <c r="K38" s="34" t="str">
        <f t="shared" si="6"/>
        <v>B</v>
      </c>
      <c r="L38" s="34">
        <f t="shared" si="7"/>
        <v>0</v>
      </c>
      <c r="M38" s="34">
        <f t="shared" si="8"/>
        <v>0</v>
      </c>
      <c r="N38" s="238" t="str">
        <f t="shared" si="9"/>
        <v>TH Lệ Ninh</v>
      </c>
      <c r="O38" s="34" t="str">
        <f t="shared" si="10"/>
        <v>04TH</v>
      </c>
      <c r="P38" s="238" t="str">
        <f t="shared" si="11"/>
        <v>GC Tiểu học dạy Mỹ Thuật</v>
      </c>
      <c r="Q38" s="35">
        <v>40406</v>
      </c>
      <c r="R38" s="35">
        <v>40694</v>
      </c>
      <c r="S38" s="254">
        <v>9</v>
      </c>
      <c r="T38" s="254">
        <v>16</v>
      </c>
      <c r="U38" s="34">
        <f t="shared" si="12"/>
        <v>9</v>
      </c>
      <c r="V38" s="34">
        <f t="shared" si="13"/>
        <v>15</v>
      </c>
      <c r="W38" s="34" t="str">
        <f t="shared" si="14"/>
        <v>9 tháng 15 ngày</v>
      </c>
      <c r="X38" s="34" t="s">
        <v>552</v>
      </c>
      <c r="Y38" s="36"/>
      <c r="Z38" s="37" t="s">
        <v>25</v>
      </c>
      <c r="AA38" s="34" t="str">
        <f t="shared" si="15"/>
        <v>BB</v>
      </c>
      <c r="AB38" s="267">
        <f t="shared" si="16"/>
        <v>0</v>
      </c>
      <c r="AC38" s="267">
        <f t="shared" si="17"/>
        <v>0</v>
      </c>
      <c r="AD38" s="267">
        <f t="shared" si="18"/>
        <v>0</v>
      </c>
      <c r="AE38" s="267">
        <f t="shared" si="19"/>
        <v>75.8</v>
      </c>
      <c r="AF38" s="267">
        <f t="shared" si="24"/>
        <v>88</v>
      </c>
      <c r="AG38" s="267">
        <f t="shared" si="21"/>
        <v>327.60000000000002</v>
      </c>
      <c r="AH38" s="34" t="s">
        <v>573</v>
      </c>
      <c r="AI38" s="34"/>
      <c r="AJ38" s="17" t="str">
        <f t="shared" si="22"/>
        <v>CĐ</v>
      </c>
      <c r="AK38" s="1">
        <v>2</v>
      </c>
      <c r="AL38" s="1" t="str">
        <f t="shared" si="23"/>
        <v>2CĐ</v>
      </c>
      <c r="AM38" s="276">
        <v>1</v>
      </c>
    </row>
    <row r="39" spans="1:39" s="1" customFormat="1" ht="15.6" x14ac:dyDescent="0.25">
      <c r="A39" s="34">
        <v>31</v>
      </c>
      <c r="B39" s="270" t="s">
        <v>368</v>
      </c>
      <c r="C39" s="51" t="str">
        <f t="shared" si="0"/>
        <v>Lê Thị</v>
      </c>
      <c r="D39" s="50" t="str">
        <f t="shared" si="1"/>
        <v>Lan</v>
      </c>
      <c r="E39" s="35">
        <f t="shared" si="2"/>
        <v>33154</v>
      </c>
      <c r="F39" s="35" t="str">
        <f t="shared" si="3"/>
        <v>Nữ</v>
      </c>
      <c r="G39" s="35" t="s">
        <v>520</v>
      </c>
      <c r="H39" s="34" t="str">
        <f t="shared" si="4"/>
        <v>ĐH Tiếng Anh</v>
      </c>
      <c r="I39" s="35">
        <v>40444</v>
      </c>
      <c r="J39" s="34" t="str">
        <f t="shared" si="5"/>
        <v>B2</v>
      </c>
      <c r="K39" s="34" t="str">
        <f t="shared" si="6"/>
        <v>B</v>
      </c>
      <c r="L39" s="34" t="str">
        <f t="shared" si="7"/>
        <v>NVSP</v>
      </c>
      <c r="M39" s="34">
        <f t="shared" si="8"/>
        <v>0</v>
      </c>
      <c r="N39" s="238" t="str">
        <f t="shared" si="9"/>
        <v>THCS Kiến Giang</v>
      </c>
      <c r="O39" s="34" t="str">
        <f t="shared" si="10"/>
        <v>05TH</v>
      </c>
      <c r="P39" s="238" t="str">
        <f t="shared" si="11"/>
        <v>GV Tiểu học dạy Anh văn</v>
      </c>
      <c r="Q39" s="35">
        <v>40406</v>
      </c>
      <c r="R39" s="35">
        <v>40694</v>
      </c>
      <c r="S39" s="254">
        <v>9</v>
      </c>
      <c r="T39" s="254">
        <v>16</v>
      </c>
      <c r="U39" s="34">
        <f t="shared" si="12"/>
        <v>9</v>
      </c>
      <c r="V39" s="34">
        <f t="shared" si="13"/>
        <v>15</v>
      </c>
      <c r="W39" s="34" t="str">
        <f t="shared" si="14"/>
        <v>9 tháng 15 ngày</v>
      </c>
      <c r="X39" s="34" t="s">
        <v>545</v>
      </c>
      <c r="Y39" s="36"/>
      <c r="Z39" s="37" t="s">
        <v>25</v>
      </c>
      <c r="AA39" s="34" t="str">
        <f t="shared" si="15"/>
        <v>BB</v>
      </c>
      <c r="AB39" s="267">
        <f t="shared" si="16"/>
        <v>79.7</v>
      </c>
      <c r="AC39" s="267">
        <f t="shared" si="17"/>
        <v>0</v>
      </c>
      <c r="AD39" s="267">
        <f t="shared" si="18"/>
        <v>95</v>
      </c>
      <c r="AE39" s="267">
        <f t="shared" si="19"/>
        <v>0</v>
      </c>
      <c r="AF39" s="267">
        <f t="shared" si="24"/>
        <v>99.5</v>
      </c>
      <c r="AG39" s="267">
        <f t="shared" si="21"/>
        <v>373.7</v>
      </c>
      <c r="AH39" s="34" t="s">
        <v>573</v>
      </c>
      <c r="AI39" s="99"/>
      <c r="AJ39" s="17" t="str">
        <f t="shared" si="22"/>
        <v>ĐH</v>
      </c>
      <c r="AK39" s="1">
        <v>1</v>
      </c>
      <c r="AL39" s="1" t="str">
        <f t="shared" si="23"/>
        <v>1ĐH</v>
      </c>
      <c r="AM39" s="276">
        <v>1</v>
      </c>
    </row>
    <row r="40" spans="1:39" s="1" customFormat="1" ht="15.6" x14ac:dyDescent="0.25">
      <c r="A40" s="34">
        <v>32</v>
      </c>
      <c r="B40" s="270" t="s">
        <v>373</v>
      </c>
      <c r="C40" s="51" t="str">
        <f t="shared" si="0"/>
        <v>Hoàng Thị</v>
      </c>
      <c r="D40" s="50" t="str">
        <f t="shared" si="1"/>
        <v>Thảo</v>
      </c>
      <c r="E40" s="35">
        <f t="shared" si="2"/>
        <v>32879</v>
      </c>
      <c r="F40" s="35" t="str">
        <f t="shared" si="3"/>
        <v>Nữ</v>
      </c>
      <c r="G40" s="35" t="s">
        <v>520</v>
      </c>
      <c r="H40" s="34" t="str">
        <f t="shared" si="4"/>
        <v>ĐH Tiếng Anh</v>
      </c>
      <c r="I40" s="35">
        <v>40448</v>
      </c>
      <c r="J40" s="34" t="str">
        <f t="shared" si="5"/>
        <v>B2</v>
      </c>
      <c r="K40" s="34" t="str">
        <f t="shared" si="6"/>
        <v>B</v>
      </c>
      <c r="L40" s="34" t="str">
        <f t="shared" si="7"/>
        <v>NVSP</v>
      </c>
      <c r="M40" s="34" t="str">
        <f t="shared" si="8"/>
        <v>Con TB</v>
      </c>
      <c r="N40" s="238" t="str">
        <f t="shared" si="9"/>
        <v>THCS Sen Thủy</v>
      </c>
      <c r="O40" s="34" t="str">
        <f t="shared" si="10"/>
        <v>05TH</v>
      </c>
      <c r="P40" s="238" t="str">
        <f t="shared" si="11"/>
        <v>GV Tiểu học dạy Anh văn</v>
      </c>
      <c r="Q40" s="35">
        <v>40406</v>
      </c>
      <c r="R40" s="35">
        <v>40694</v>
      </c>
      <c r="S40" s="254">
        <v>9</v>
      </c>
      <c r="T40" s="254">
        <v>16</v>
      </c>
      <c r="U40" s="34">
        <f t="shared" si="12"/>
        <v>9</v>
      </c>
      <c r="V40" s="34">
        <f t="shared" si="13"/>
        <v>15</v>
      </c>
      <c r="W40" s="34" t="str">
        <f t="shared" si="14"/>
        <v>9 tháng 15 ngày</v>
      </c>
      <c r="X40" s="34" t="s">
        <v>549</v>
      </c>
      <c r="Y40" s="36"/>
      <c r="Z40" s="37" t="s">
        <v>25</v>
      </c>
      <c r="AA40" s="34" t="str">
        <f t="shared" si="15"/>
        <v>BB</v>
      </c>
      <c r="AB40" s="267">
        <f t="shared" si="16"/>
        <v>0</v>
      </c>
      <c r="AC40" s="267">
        <f t="shared" si="17"/>
        <v>0</v>
      </c>
      <c r="AD40" s="267">
        <f t="shared" si="18"/>
        <v>0</v>
      </c>
      <c r="AE40" s="267">
        <f t="shared" si="19"/>
        <v>76.900000000000006</v>
      </c>
      <c r="AF40" s="267">
        <f t="shared" si="24"/>
        <v>99</v>
      </c>
      <c r="AG40" s="267">
        <f t="shared" si="21"/>
        <v>351.8</v>
      </c>
      <c r="AH40" s="34" t="s">
        <v>573</v>
      </c>
      <c r="AI40" s="34"/>
      <c r="AJ40" s="17" t="str">
        <f t="shared" si="22"/>
        <v>ĐH</v>
      </c>
      <c r="AK40" s="1">
        <v>1</v>
      </c>
      <c r="AL40" s="1" t="str">
        <f t="shared" si="23"/>
        <v>1ĐH</v>
      </c>
      <c r="AM40" s="276">
        <v>2</v>
      </c>
    </row>
    <row r="41" spans="1:39" s="1" customFormat="1" ht="15.6" x14ac:dyDescent="0.25">
      <c r="A41" s="34">
        <v>33</v>
      </c>
      <c r="B41" s="270" t="s">
        <v>371</v>
      </c>
      <c r="C41" s="51" t="str">
        <f t="shared" ref="C41:C57" si="25">IF(B41="","",VLOOKUP(B41,sbd,2,0))</f>
        <v xml:space="preserve">Phan Thị </v>
      </c>
      <c r="D41" s="50" t="str">
        <f t="shared" ref="D41:D57" si="26">IF(B41="","",VLOOKUP(B41,sbd,3,0))</f>
        <v>Nhung</v>
      </c>
      <c r="E41" s="35">
        <f t="shared" ref="E41:E57" si="27">VLOOKUP(B41,sbd,4,0)</f>
        <v>32273</v>
      </c>
      <c r="F41" s="35" t="str">
        <f t="shared" ref="F41:F57" si="28">VLOOKUP(B41,sbd,5,0)</f>
        <v>Nữ</v>
      </c>
      <c r="G41" s="35" t="s">
        <v>520</v>
      </c>
      <c r="H41" s="34" t="str">
        <f t="shared" ref="H41:H57" si="29">VLOOKUP(B41,sbd,7,0)</f>
        <v>ĐH Tiếng Anh</v>
      </c>
      <c r="I41" s="35">
        <v>40446</v>
      </c>
      <c r="J41" s="34" t="str">
        <f t="shared" ref="J41:J57" si="30">VLOOKUP(B41,sbd,9,0)</f>
        <v>B2</v>
      </c>
      <c r="K41" s="34" t="str">
        <f t="shared" ref="K41:K57" si="31">VLOOKUP(B41,sbd,10,0)</f>
        <v>B</v>
      </c>
      <c r="L41" s="34" t="str">
        <f t="shared" ref="L41:L57" si="32">VLOOKUP(B41,sbd,11,0)</f>
        <v>NVSP</v>
      </c>
      <c r="M41" s="34">
        <f t="shared" ref="M41:M57" si="33">VLOOKUP(B41,sbd,12,0)</f>
        <v>0</v>
      </c>
      <c r="N41" s="238" t="str">
        <f t="shared" ref="N41:N57" si="34">VLOOKUP(B41,sbd,13,0)</f>
        <v>TH số 2 Tân Thủy</v>
      </c>
      <c r="O41" s="34" t="str">
        <f t="shared" ref="O41:O57" si="35">VLOOKUP(B41,sbd,14,0)</f>
        <v>05TH</v>
      </c>
      <c r="P41" s="238" t="str">
        <f t="shared" ref="P41:P57" si="36">VLOOKUP(B41,sbd,15,0)</f>
        <v>GV Tiểu học dạy Anh văn</v>
      </c>
      <c r="Q41" s="35">
        <v>40406</v>
      </c>
      <c r="R41" s="35">
        <v>40694</v>
      </c>
      <c r="S41" s="254">
        <v>9</v>
      </c>
      <c r="T41" s="254">
        <v>16</v>
      </c>
      <c r="U41" s="34">
        <f t="shared" si="12"/>
        <v>9</v>
      </c>
      <c r="V41" s="34">
        <f t="shared" si="13"/>
        <v>15</v>
      </c>
      <c r="W41" s="34" t="str">
        <f t="shared" si="14"/>
        <v>9 tháng 15 ngày</v>
      </c>
      <c r="X41" s="34" t="s">
        <v>547</v>
      </c>
      <c r="Y41" s="36"/>
      <c r="Z41" s="37" t="s">
        <v>25</v>
      </c>
      <c r="AA41" s="34" t="str">
        <f t="shared" ref="AA41:AA57" si="37">VLOOKUP(B41,sbd,18,0)</f>
        <v>BB</v>
      </c>
      <c r="AB41" s="267">
        <f t="shared" si="16"/>
        <v>70.2</v>
      </c>
      <c r="AC41" s="267">
        <f t="shared" si="17"/>
        <v>67.5</v>
      </c>
      <c r="AD41" s="267">
        <f t="shared" si="18"/>
        <v>0</v>
      </c>
      <c r="AE41" s="267">
        <f t="shared" si="19"/>
        <v>0</v>
      </c>
      <c r="AF41" s="267">
        <f t="shared" si="24"/>
        <v>99</v>
      </c>
      <c r="AG41" s="267">
        <f t="shared" si="21"/>
        <v>335.7</v>
      </c>
      <c r="AH41" s="34" t="s">
        <v>573</v>
      </c>
      <c r="AI41" s="34"/>
      <c r="AJ41" s="17" t="str">
        <f t="shared" si="22"/>
        <v>ĐH</v>
      </c>
      <c r="AK41" s="1">
        <v>1</v>
      </c>
      <c r="AL41" s="1" t="str">
        <f t="shared" si="23"/>
        <v>1ĐH</v>
      </c>
      <c r="AM41" s="276">
        <v>3</v>
      </c>
    </row>
    <row r="42" spans="1:39" s="77" customFormat="1" ht="15.6" x14ac:dyDescent="0.25">
      <c r="A42" s="34">
        <v>34</v>
      </c>
      <c r="B42" s="270" t="s">
        <v>372</v>
      </c>
      <c r="C42" s="51" t="str">
        <f t="shared" si="25"/>
        <v>Bùi Thị Mi</v>
      </c>
      <c r="D42" s="50" t="str">
        <f t="shared" si="26"/>
        <v>Sa</v>
      </c>
      <c r="E42" s="35">
        <f t="shared" si="27"/>
        <v>32113</v>
      </c>
      <c r="F42" s="35" t="str">
        <f t="shared" si="28"/>
        <v>Nữ</v>
      </c>
      <c r="G42" s="35" t="s">
        <v>520</v>
      </c>
      <c r="H42" s="34" t="str">
        <f t="shared" si="29"/>
        <v>ĐH Ngôn ngữ Anh</v>
      </c>
      <c r="I42" s="35">
        <v>40447</v>
      </c>
      <c r="J42" s="34" t="str">
        <f t="shared" si="30"/>
        <v>B2</v>
      </c>
      <c r="K42" s="34" t="str">
        <f t="shared" si="31"/>
        <v>TC</v>
      </c>
      <c r="L42" s="34" t="str">
        <f t="shared" si="32"/>
        <v>NVSP</v>
      </c>
      <c r="M42" s="34">
        <f t="shared" si="33"/>
        <v>0</v>
      </c>
      <c r="N42" s="238" t="str">
        <f t="shared" si="34"/>
        <v>TH Ngư Thủy Bắc</v>
      </c>
      <c r="O42" s="34" t="str">
        <f t="shared" si="35"/>
        <v>05TH</v>
      </c>
      <c r="P42" s="238" t="str">
        <f t="shared" si="36"/>
        <v>GV Tiểu học dạy Anh văn</v>
      </c>
      <c r="Q42" s="35">
        <v>40406</v>
      </c>
      <c r="R42" s="35">
        <v>40694</v>
      </c>
      <c r="S42" s="254">
        <v>9</v>
      </c>
      <c r="T42" s="254">
        <v>16</v>
      </c>
      <c r="U42" s="34">
        <f t="shared" si="12"/>
        <v>9</v>
      </c>
      <c r="V42" s="34">
        <f t="shared" si="13"/>
        <v>15</v>
      </c>
      <c r="W42" s="34" t="str">
        <f t="shared" si="14"/>
        <v>9 tháng 15 ngày</v>
      </c>
      <c r="X42" s="34" t="s">
        <v>548</v>
      </c>
      <c r="Y42" s="36"/>
      <c r="Z42" s="37" t="s">
        <v>25</v>
      </c>
      <c r="AA42" s="34" t="str">
        <f t="shared" si="37"/>
        <v>BB</v>
      </c>
      <c r="AB42" s="267">
        <f t="shared" si="16"/>
        <v>63.4</v>
      </c>
      <c r="AC42" s="267">
        <f t="shared" si="17"/>
        <v>67.5</v>
      </c>
      <c r="AD42" s="267">
        <f t="shared" si="18"/>
        <v>0</v>
      </c>
      <c r="AE42" s="267">
        <f t="shared" si="19"/>
        <v>0</v>
      </c>
      <c r="AF42" s="267">
        <f t="shared" si="24"/>
        <v>80</v>
      </c>
      <c r="AG42" s="267">
        <f t="shared" si="21"/>
        <v>290.89999999999998</v>
      </c>
      <c r="AH42" s="37" t="s">
        <v>574</v>
      </c>
      <c r="AI42" s="98"/>
      <c r="AJ42" s="17" t="str">
        <f t="shared" si="22"/>
        <v>ĐH</v>
      </c>
      <c r="AK42" s="1">
        <v>1</v>
      </c>
      <c r="AL42" s="1" t="str">
        <f t="shared" si="23"/>
        <v>1ĐH</v>
      </c>
      <c r="AM42" s="1">
        <v>4</v>
      </c>
    </row>
    <row r="43" spans="1:39" s="1" customFormat="1" ht="15.6" x14ac:dyDescent="0.25">
      <c r="A43" s="34">
        <v>35</v>
      </c>
      <c r="B43" s="270" t="s">
        <v>375</v>
      </c>
      <c r="C43" s="51" t="str">
        <f t="shared" si="25"/>
        <v>Nguyễn Thị</v>
      </c>
      <c r="D43" s="50" t="str">
        <f t="shared" si="26"/>
        <v>Thuận</v>
      </c>
      <c r="E43" s="35">
        <f t="shared" si="27"/>
        <v>32696</v>
      </c>
      <c r="F43" s="35" t="str">
        <f t="shared" si="28"/>
        <v>Nữ</v>
      </c>
      <c r="G43" s="35" t="s">
        <v>520</v>
      </c>
      <c r="H43" s="34" t="str">
        <f t="shared" si="29"/>
        <v>CĐ Tiếng Anh</v>
      </c>
      <c r="I43" s="35">
        <v>40449</v>
      </c>
      <c r="J43" s="34" t="str">
        <f t="shared" si="30"/>
        <v>B2</v>
      </c>
      <c r="K43" s="34" t="str">
        <f t="shared" si="31"/>
        <v>B</v>
      </c>
      <c r="L43" s="34" t="str">
        <f t="shared" si="32"/>
        <v>NVSP</v>
      </c>
      <c r="M43" s="34">
        <f t="shared" si="33"/>
        <v>0</v>
      </c>
      <c r="N43" s="238" t="str">
        <f t="shared" si="34"/>
        <v>TH Phú Thủy</v>
      </c>
      <c r="O43" s="34" t="str">
        <f t="shared" si="35"/>
        <v>05TH</v>
      </c>
      <c r="P43" s="238" t="str">
        <f t="shared" si="36"/>
        <v>GV Tiểu học dạy Anh văn</v>
      </c>
      <c r="Q43" s="35">
        <v>40406</v>
      </c>
      <c r="R43" s="35">
        <v>40694</v>
      </c>
      <c r="S43" s="254">
        <v>9</v>
      </c>
      <c r="T43" s="254">
        <v>16</v>
      </c>
      <c r="U43" s="34">
        <f t="shared" si="12"/>
        <v>9</v>
      </c>
      <c r="V43" s="34">
        <f t="shared" si="13"/>
        <v>15</v>
      </c>
      <c r="W43" s="34" t="str">
        <f t="shared" si="14"/>
        <v>9 tháng 15 ngày</v>
      </c>
      <c r="X43" s="34" t="s">
        <v>550</v>
      </c>
      <c r="Y43" s="36"/>
      <c r="Z43" s="37" t="s">
        <v>25</v>
      </c>
      <c r="AA43" s="34">
        <f t="shared" si="37"/>
        <v>0</v>
      </c>
      <c r="AB43" s="267">
        <f t="shared" si="16"/>
        <v>74.599999999999994</v>
      </c>
      <c r="AC43" s="267">
        <f t="shared" si="17"/>
        <v>80</v>
      </c>
      <c r="AD43" s="267">
        <f t="shared" si="18"/>
        <v>0</v>
      </c>
      <c r="AE43" s="267">
        <f t="shared" si="19"/>
        <v>0</v>
      </c>
      <c r="AF43" s="267">
        <f t="shared" si="24"/>
        <v>97</v>
      </c>
      <c r="AG43" s="267">
        <f t="shared" si="21"/>
        <v>348.6</v>
      </c>
      <c r="AH43" s="34" t="s">
        <v>574</v>
      </c>
      <c r="AI43" s="89"/>
      <c r="AJ43" s="17" t="str">
        <f t="shared" si="22"/>
        <v>CĐ</v>
      </c>
      <c r="AK43" s="1">
        <v>2</v>
      </c>
      <c r="AL43" s="1" t="str">
        <f t="shared" si="23"/>
        <v>2CĐ</v>
      </c>
      <c r="AM43" s="1">
        <v>5</v>
      </c>
    </row>
    <row r="44" spans="1:39" s="1" customFormat="1" ht="15.6" x14ac:dyDescent="0.25">
      <c r="A44" s="34">
        <v>36</v>
      </c>
      <c r="B44" s="270" t="s">
        <v>365</v>
      </c>
      <c r="C44" s="51" t="str">
        <f t="shared" si="25"/>
        <v>Nguyễn Thị Thùy</v>
      </c>
      <c r="D44" s="50" t="str">
        <f t="shared" si="26"/>
        <v>Dương</v>
      </c>
      <c r="E44" s="35">
        <f t="shared" si="27"/>
        <v>31442</v>
      </c>
      <c r="F44" s="35" t="str">
        <f t="shared" si="28"/>
        <v>Nữ</v>
      </c>
      <c r="G44" s="35" t="s">
        <v>520</v>
      </c>
      <c r="H44" s="34" t="str">
        <f t="shared" si="29"/>
        <v>CĐ Tiếng Anh</v>
      </c>
      <c r="I44" s="35">
        <v>40441</v>
      </c>
      <c r="J44" s="34" t="str">
        <f t="shared" si="30"/>
        <v>B2</v>
      </c>
      <c r="K44" s="34" t="str">
        <f t="shared" si="31"/>
        <v>B</v>
      </c>
      <c r="L44" s="34" t="str">
        <f t="shared" si="32"/>
        <v>NVSP</v>
      </c>
      <c r="M44" s="34">
        <f t="shared" si="33"/>
        <v>0</v>
      </c>
      <c r="N44" s="238" t="str">
        <f t="shared" si="34"/>
        <v>TH Dương Thủy</v>
      </c>
      <c r="O44" s="34" t="str">
        <f t="shared" si="35"/>
        <v>05TH</v>
      </c>
      <c r="P44" s="238" t="str">
        <f t="shared" si="36"/>
        <v>GV Tiểu học dạy Anh văn</v>
      </c>
      <c r="Q44" s="35">
        <v>40406</v>
      </c>
      <c r="R44" s="35">
        <v>40694</v>
      </c>
      <c r="S44" s="254">
        <v>9</v>
      </c>
      <c r="T44" s="254">
        <v>16</v>
      </c>
      <c r="U44" s="34">
        <f t="shared" si="12"/>
        <v>9</v>
      </c>
      <c r="V44" s="34">
        <f t="shared" si="13"/>
        <v>15</v>
      </c>
      <c r="W44" s="34" t="str">
        <f t="shared" si="14"/>
        <v>9 tháng 15 ngày</v>
      </c>
      <c r="X44" s="34" t="s">
        <v>542</v>
      </c>
      <c r="Y44" s="36"/>
      <c r="Z44" s="37" t="s">
        <v>25</v>
      </c>
      <c r="AA44" s="34">
        <f t="shared" si="37"/>
        <v>0</v>
      </c>
      <c r="AB44" s="267">
        <f t="shared" si="16"/>
        <v>71.400000000000006</v>
      </c>
      <c r="AC44" s="267">
        <f t="shared" si="17"/>
        <v>80</v>
      </c>
      <c r="AD44" s="267">
        <f t="shared" si="18"/>
        <v>0</v>
      </c>
      <c r="AE44" s="267">
        <f t="shared" si="19"/>
        <v>0</v>
      </c>
      <c r="AF44" s="267">
        <f t="shared" si="24"/>
        <v>95</v>
      </c>
      <c r="AG44" s="267">
        <f t="shared" si="21"/>
        <v>341.4</v>
      </c>
      <c r="AH44" s="34" t="s">
        <v>574</v>
      </c>
      <c r="AI44" s="98"/>
      <c r="AJ44" s="17" t="str">
        <f t="shared" si="22"/>
        <v>CĐ</v>
      </c>
      <c r="AK44" s="1">
        <v>2</v>
      </c>
      <c r="AL44" s="1" t="str">
        <f t="shared" si="23"/>
        <v>2CĐ</v>
      </c>
      <c r="AM44" s="1">
        <v>6</v>
      </c>
    </row>
    <row r="45" spans="1:39" s="1" customFormat="1" ht="15.6" x14ac:dyDescent="0.25">
      <c r="A45" s="34">
        <v>37</v>
      </c>
      <c r="B45" s="270" t="s">
        <v>364</v>
      </c>
      <c r="C45" s="51" t="str">
        <f t="shared" si="25"/>
        <v>Trần Thị Thùy</v>
      </c>
      <c r="D45" s="50" t="str">
        <f t="shared" si="26"/>
        <v>Dung</v>
      </c>
      <c r="E45" s="35">
        <f t="shared" si="27"/>
        <v>32296</v>
      </c>
      <c r="F45" s="35" t="str">
        <f t="shared" si="28"/>
        <v>Nữ</v>
      </c>
      <c r="G45" s="35" t="s">
        <v>520</v>
      </c>
      <c r="H45" s="34" t="str">
        <f t="shared" si="29"/>
        <v>CĐ Tiếng Anh</v>
      </c>
      <c r="I45" s="35">
        <v>40440</v>
      </c>
      <c r="J45" s="34" t="str">
        <f t="shared" si="30"/>
        <v>B2</v>
      </c>
      <c r="K45" s="34" t="str">
        <f t="shared" si="31"/>
        <v>B</v>
      </c>
      <c r="L45" s="34" t="str">
        <f t="shared" si="32"/>
        <v>NVSP</v>
      </c>
      <c r="M45" s="34">
        <f t="shared" si="33"/>
        <v>0</v>
      </c>
      <c r="N45" s="238" t="str">
        <f t="shared" si="34"/>
        <v>TH Kim Thủy</v>
      </c>
      <c r="O45" s="34" t="str">
        <f t="shared" si="35"/>
        <v>05TH</v>
      </c>
      <c r="P45" s="238" t="str">
        <f t="shared" si="36"/>
        <v>GV Tiểu học dạy Anh văn</v>
      </c>
      <c r="Q45" s="35">
        <v>40406</v>
      </c>
      <c r="R45" s="35">
        <v>40694</v>
      </c>
      <c r="S45" s="254">
        <v>9</v>
      </c>
      <c r="T45" s="254">
        <v>16</v>
      </c>
      <c r="U45" s="34">
        <f t="shared" si="12"/>
        <v>9</v>
      </c>
      <c r="V45" s="34">
        <f t="shared" si="13"/>
        <v>15</v>
      </c>
      <c r="W45" s="34" t="str">
        <f t="shared" si="14"/>
        <v>9 tháng 15 ngày</v>
      </c>
      <c r="X45" s="34" t="s">
        <v>541</v>
      </c>
      <c r="Y45" s="36"/>
      <c r="Z45" s="37" t="s">
        <v>25</v>
      </c>
      <c r="AA45" s="34" t="str">
        <f t="shared" si="37"/>
        <v>BB</v>
      </c>
      <c r="AB45" s="267">
        <f t="shared" si="16"/>
        <v>74.599999999999994</v>
      </c>
      <c r="AC45" s="267">
        <f t="shared" si="17"/>
        <v>85</v>
      </c>
      <c r="AD45" s="267">
        <f t="shared" si="18"/>
        <v>0</v>
      </c>
      <c r="AE45" s="267">
        <f t="shared" si="19"/>
        <v>0</v>
      </c>
      <c r="AF45" s="267">
        <f t="shared" si="24"/>
        <v>89</v>
      </c>
      <c r="AG45" s="267">
        <f t="shared" si="21"/>
        <v>337.6</v>
      </c>
      <c r="AH45" s="34" t="s">
        <v>574</v>
      </c>
      <c r="AI45" s="98"/>
      <c r="AJ45" s="17" t="str">
        <f t="shared" si="22"/>
        <v>CĐ</v>
      </c>
      <c r="AK45" s="1">
        <v>2</v>
      </c>
      <c r="AL45" s="1" t="str">
        <f t="shared" si="23"/>
        <v>2CĐ</v>
      </c>
      <c r="AM45" s="1">
        <v>7</v>
      </c>
    </row>
    <row r="46" spans="1:39" s="1" customFormat="1" ht="15.6" x14ac:dyDescent="0.25">
      <c r="A46" s="34">
        <v>38</v>
      </c>
      <c r="B46" s="270" t="s">
        <v>376</v>
      </c>
      <c r="C46" s="51" t="str">
        <f t="shared" si="25"/>
        <v>Lê Thị</v>
      </c>
      <c r="D46" s="50" t="str">
        <f t="shared" si="26"/>
        <v>Xuân</v>
      </c>
      <c r="E46" s="35">
        <f t="shared" si="27"/>
        <v>32707</v>
      </c>
      <c r="F46" s="35" t="str">
        <f t="shared" si="28"/>
        <v>Nữ</v>
      </c>
      <c r="G46" s="35" t="s">
        <v>520</v>
      </c>
      <c r="H46" s="34" t="str">
        <f t="shared" si="29"/>
        <v>CĐ Tiếng Anh</v>
      </c>
      <c r="I46" s="35">
        <v>40450</v>
      </c>
      <c r="J46" s="34" t="str">
        <f t="shared" si="30"/>
        <v>B2</v>
      </c>
      <c r="K46" s="34" t="str">
        <f t="shared" si="31"/>
        <v>B</v>
      </c>
      <c r="L46" s="34" t="str">
        <f t="shared" si="32"/>
        <v>NVSP</v>
      </c>
      <c r="M46" s="34">
        <f t="shared" si="33"/>
        <v>0</v>
      </c>
      <c r="N46" s="238" t="str">
        <f t="shared" si="34"/>
        <v>TH&amp;THCS Trường Thủy</v>
      </c>
      <c r="O46" s="34" t="str">
        <f t="shared" si="35"/>
        <v>05TH</v>
      </c>
      <c r="P46" s="238" t="str">
        <f t="shared" si="36"/>
        <v>GV Tiểu học dạy Anh văn</v>
      </c>
      <c r="Q46" s="35">
        <v>40406</v>
      </c>
      <c r="R46" s="35">
        <v>40694</v>
      </c>
      <c r="S46" s="254">
        <v>9</v>
      </c>
      <c r="T46" s="254">
        <v>16</v>
      </c>
      <c r="U46" s="34">
        <f t="shared" si="12"/>
        <v>9</v>
      </c>
      <c r="V46" s="34">
        <f t="shared" si="13"/>
        <v>15</v>
      </c>
      <c r="W46" s="34" t="str">
        <f t="shared" si="14"/>
        <v>9 tháng 15 ngày</v>
      </c>
      <c r="X46" s="34" t="s">
        <v>551</v>
      </c>
      <c r="Y46" s="36"/>
      <c r="Z46" s="37" t="s">
        <v>25</v>
      </c>
      <c r="AA46" s="34" t="str">
        <f t="shared" si="37"/>
        <v>BB</v>
      </c>
      <c r="AB46" s="267">
        <f t="shared" si="16"/>
        <v>69.599999999999994</v>
      </c>
      <c r="AC46" s="267">
        <f t="shared" si="17"/>
        <v>75</v>
      </c>
      <c r="AD46" s="267">
        <f t="shared" si="18"/>
        <v>0</v>
      </c>
      <c r="AE46" s="267">
        <f t="shared" si="19"/>
        <v>0</v>
      </c>
      <c r="AF46" s="267">
        <f t="shared" si="24"/>
        <v>93</v>
      </c>
      <c r="AG46" s="267">
        <f t="shared" si="21"/>
        <v>330.6</v>
      </c>
      <c r="AH46" s="34" t="s">
        <v>574</v>
      </c>
      <c r="AI46" s="89"/>
      <c r="AJ46" s="17" t="str">
        <f t="shared" si="22"/>
        <v>CĐ</v>
      </c>
      <c r="AK46" s="1">
        <v>2</v>
      </c>
      <c r="AL46" s="1" t="str">
        <f t="shared" si="23"/>
        <v>2CĐ</v>
      </c>
      <c r="AM46" s="1">
        <v>8</v>
      </c>
    </row>
    <row r="47" spans="1:39" s="1" customFormat="1" ht="15.6" x14ac:dyDescent="0.25">
      <c r="A47" s="34">
        <v>39</v>
      </c>
      <c r="B47" s="270" t="s">
        <v>369</v>
      </c>
      <c r="C47" s="51" t="str">
        <f t="shared" si="25"/>
        <v>Hoàng Thị Hồng</v>
      </c>
      <c r="D47" s="50" t="str">
        <f t="shared" si="26"/>
        <v>Lĩnh</v>
      </c>
      <c r="E47" s="35">
        <f t="shared" si="27"/>
        <v>32966</v>
      </c>
      <c r="F47" s="35" t="str">
        <f t="shared" si="28"/>
        <v>Nữ</v>
      </c>
      <c r="G47" s="35" t="s">
        <v>520</v>
      </c>
      <c r="H47" s="34" t="str">
        <f t="shared" si="29"/>
        <v>CĐ Tiếng Anh</v>
      </c>
      <c r="I47" s="35">
        <v>40445</v>
      </c>
      <c r="J47" s="34" t="str">
        <f t="shared" si="30"/>
        <v>B2</v>
      </c>
      <c r="K47" s="34" t="str">
        <f t="shared" si="31"/>
        <v>B</v>
      </c>
      <c r="L47" s="34" t="str">
        <f t="shared" si="32"/>
        <v>NVSP</v>
      </c>
      <c r="M47" s="34">
        <f t="shared" si="33"/>
        <v>0</v>
      </c>
      <c r="N47" s="238" t="str">
        <f t="shared" si="34"/>
        <v>TH số 1 Kiến Giang</v>
      </c>
      <c r="O47" s="34" t="str">
        <f t="shared" si="35"/>
        <v>05TH</v>
      </c>
      <c r="P47" s="238" t="str">
        <f t="shared" si="36"/>
        <v>GV Tiểu học dạy Anh văn</v>
      </c>
      <c r="Q47" s="35">
        <v>40406</v>
      </c>
      <c r="R47" s="35">
        <v>40694</v>
      </c>
      <c r="S47" s="254">
        <v>9</v>
      </c>
      <c r="T47" s="254">
        <v>16</v>
      </c>
      <c r="U47" s="34">
        <f t="shared" si="12"/>
        <v>9</v>
      </c>
      <c r="V47" s="34">
        <f t="shared" si="13"/>
        <v>15</v>
      </c>
      <c r="W47" s="34" t="str">
        <f t="shared" si="14"/>
        <v>9 tháng 15 ngày</v>
      </c>
      <c r="X47" s="34" t="s">
        <v>546</v>
      </c>
      <c r="Y47" s="36"/>
      <c r="Z47" s="37" t="s">
        <v>25</v>
      </c>
      <c r="AA47" s="34" t="str">
        <f t="shared" si="37"/>
        <v>BB</v>
      </c>
      <c r="AB47" s="267">
        <f t="shared" si="16"/>
        <v>0</v>
      </c>
      <c r="AC47" s="267">
        <f t="shared" si="17"/>
        <v>0</v>
      </c>
      <c r="AD47" s="267">
        <f t="shared" si="18"/>
        <v>0</v>
      </c>
      <c r="AE47" s="267">
        <f t="shared" si="19"/>
        <v>70.599999999999994</v>
      </c>
      <c r="AF47" s="267">
        <f t="shared" si="24"/>
        <v>93</v>
      </c>
      <c r="AG47" s="267">
        <f t="shared" si="21"/>
        <v>327.2</v>
      </c>
      <c r="AH47" s="34" t="s">
        <v>574</v>
      </c>
      <c r="AI47" s="34"/>
      <c r="AJ47" s="17" t="str">
        <f t="shared" si="22"/>
        <v>CĐ</v>
      </c>
      <c r="AK47" s="1">
        <v>2</v>
      </c>
      <c r="AL47" s="1" t="str">
        <f t="shared" si="23"/>
        <v>2CĐ</v>
      </c>
      <c r="AM47" s="1">
        <v>9</v>
      </c>
    </row>
    <row r="48" spans="1:39" s="1" customFormat="1" ht="15.6" x14ac:dyDescent="0.25">
      <c r="A48" s="34">
        <v>40</v>
      </c>
      <c r="B48" s="270" t="s">
        <v>366</v>
      </c>
      <c r="C48" s="51" t="str">
        <f t="shared" si="25"/>
        <v>Phan Thị Thúy</v>
      </c>
      <c r="D48" s="50" t="str">
        <f t="shared" si="26"/>
        <v>Hằng</v>
      </c>
      <c r="E48" s="35">
        <f t="shared" si="27"/>
        <v>32430</v>
      </c>
      <c r="F48" s="35" t="str">
        <f t="shared" si="28"/>
        <v>Nữ</v>
      </c>
      <c r="G48" s="35" t="s">
        <v>520</v>
      </c>
      <c r="H48" s="34" t="str">
        <f t="shared" si="29"/>
        <v>CĐ Tiếng Anh</v>
      </c>
      <c r="I48" s="35">
        <v>40442</v>
      </c>
      <c r="J48" s="34" t="str">
        <f t="shared" si="30"/>
        <v>B2</v>
      </c>
      <c r="K48" s="34" t="str">
        <f t="shared" si="31"/>
        <v>B</v>
      </c>
      <c r="L48" s="34" t="str">
        <f t="shared" si="32"/>
        <v>NVSP</v>
      </c>
      <c r="M48" s="34">
        <f t="shared" si="33"/>
        <v>0</v>
      </c>
      <c r="N48" s="238" t="str">
        <f t="shared" si="34"/>
        <v>TH Mai Thủy</v>
      </c>
      <c r="O48" s="34" t="str">
        <f t="shared" si="35"/>
        <v>05TH</v>
      </c>
      <c r="P48" s="238" t="str">
        <f t="shared" si="36"/>
        <v>GV Tiểu học dạy Anh văn</v>
      </c>
      <c r="Q48" s="35">
        <v>40406</v>
      </c>
      <c r="R48" s="35">
        <v>40694</v>
      </c>
      <c r="S48" s="254">
        <v>9</v>
      </c>
      <c r="T48" s="254">
        <v>16</v>
      </c>
      <c r="U48" s="34">
        <f t="shared" si="12"/>
        <v>9</v>
      </c>
      <c r="V48" s="34">
        <f t="shared" si="13"/>
        <v>15</v>
      </c>
      <c r="W48" s="34" t="str">
        <f t="shared" si="14"/>
        <v>9 tháng 15 ngày</v>
      </c>
      <c r="X48" s="34" t="s">
        <v>543</v>
      </c>
      <c r="Y48" s="36"/>
      <c r="Z48" s="37" t="s">
        <v>25</v>
      </c>
      <c r="AA48" s="34">
        <f t="shared" si="37"/>
        <v>0</v>
      </c>
      <c r="AB48" s="267">
        <f t="shared" si="16"/>
        <v>70.400000000000006</v>
      </c>
      <c r="AC48" s="267">
        <f t="shared" si="17"/>
        <v>80</v>
      </c>
      <c r="AD48" s="267">
        <f t="shared" si="18"/>
        <v>0</v>
      </c>
      <c r="AE48" s="267">
        <f t="shared" si="19"/>
        <v>0</v>
      </c>
      <c r="AF48" s="267">
        <f t="shared" si="24"/>
        <v>66</v>
      </c>
      <c r="AG48" s="267">
        <f t="shared" si="21"/>
        <v>282.39999999999998</v>
      </c>
      <c r="AH48" s="34" t="s">
        <v>574</v>
      </c>
      <c r="AI48" s="34"/>
      <c r="AJ48" s="17" t="str">
        <f t="shared" si="22"/>
        <v>CĐ</v>
      </c>
      <c r="AK48" s="1">
        <v>2</v>
      </c>
      <c r="AL48" s="1" t="str">
        <f t="shared" si="23"/>
        <v>2CĐ</v>
      </c>
      <c r="AM48" s="1">
        <v>10</v>
      </c>
    </row>
    <row r="49" spans="1:39" s="1" customFormat="1" ht="15.6" x14ac:dyDescent="0.25">
      <c r="A49" s="34">
        <v>41</v>
      </c>
      <c r="B49" s="271" t="s">
        <v>367</v>
      </c>
      <c r="C49" s="71" t="str">
        <f t="shared" si="25"/>
        <v>Võ Thị</v>
      </c>
      <c r="D49" s="72" t="str">
        <f t="shared" si="26"/>
        <v>Hiền</v>
      </c>
      <c r="E49" s="73">
        <f t="shared" si="27"/>
        <v>33122</v>
      </c>
      <c r="F49" s="73" t="str">
        <f t="shared" si="28"/>
        <v>Nữ</v>
      </c>
      <c r="G49" s="73" t="s">
        <v>520</v>
      </c>
      <c r="H49" s="70" t="str">
        <f t="shared" si="29"/>
        <v>CĐ Tiếng Anh</v>
      </c>
      <c r="I49" s="73">
        <v>40443</v>
      </c>
      <c r="J49" s="70" t="str">
        <f t="shared" si="30"/>
        <v>B2</v>
      </c>
      <c r="K49" s="70" t="str">
        <f t="shared" si="31"/>
        <v>B</v>
      </c>
      <c r="L49" s="70" t="str">
        <f t="shared" si="32"/>
        <v>NVSP</v>
      </c>
      <c r="M49" s="70">
        <f t="shared" si="33"/>
        <v>0</v>
      </c>
      <c r="N49" s="272" t="str">
        <f t="shared" si="34"/>
        <v>TH số 2 An Thủy</v>
      </c>
      <c r="O49" s="70" t="str">
        <f t="shared" si="35"/>
        <v>05TH</v>
      </c>
      <c r="P49" s="272" t="str">
        <f t="shared" si="36"/>
        <v>GV Tiểu học dạy Anh văn</v>
      </c>
      <c r="Q49" s="73">
        <v>40406</v>
      </c>
      <c r="R49" s="73">
        <v>40694</v>
      </c>
      <c r="S49" s="273">
        <v>9</v>
      </c>
      <c r="T49" s="273">
        <v>16</v>
      </c>
      <c r="U49" s="70">
        <f t="shared" si="12"/>
        <v>9</v>
      </c>
      <c r="V49" s="70">
        <f t="shared" si="13"/>
        <v>15</v>
      </c>
      <c r="W49" s="70" t="str">
        <f t="shared" si="14"/>
        <v>9 tháng 15 ngày</v>
      </c>
      <c r="X49" s="70" t="s">
        <v>544</v>
      </c>
      <c r="Y49" s="74"/>
      <c r="Z49" s="75" t="s">
        <v>25</v>
      </c>
      <c r="AA49" s="70" t="str">
        <f t="shared" si="37"/>
        <v>BB</v>
      </c>
      <c r="AB49" s="274">
        <f t="shared" si="16"/>
        <v>0</v>
      </c>
      <c r="AC49" s="274">
        <f t="shared" si="17"/>
        <v>0</v>
      </c>
      <c r="AD49" s="274">
        <f t="shared" si="18"/>
        <v>0</v>
      </c>
      <c r="AE49" s="274">
        <f t="shared" si="19"/>
        <v>63</v>
      </c>
      <c r="AF49" s="275" t="s">
        <v>572</v>
      </c>
      <c r="AG49" s="274">
        <f t="shared" si="21"/>
        <v>126</v>
      </c>
      <c r="AH49" s="70" t="s">
        <v>574</v>
      </c>
      <c r="AI49" s="76" t="s">
        <v>522</v>
      </c>
      <c r="AJ49" s="17" t="str">
        <f t="shared" si="22"/>
        <v>CĐ</v>
      </c>
      <c r="AK49" s="1">
        <v>2</v>
      </c>
      <c r="AL49" s="1" t="str">
        <f t="shared" si="23"/>
        <v>2CĐ</v>
      </c>
      <c r="AM49" s="1">
        <v>11</v>
      </c>
    </row>
    <row r="50" spans="1:39" s="1" customFormat="1" ht="15.6" x14ac:dyDescent="0.25">
      <c r="A50" s="34">
        <v>42</v>
      </c>
      <c r="B50" s="270" t="s">
        <v>389</v>
      </c>
      <c r="C50" s="51" t="str">
        <f t="shared" si="25"/>
        <v xml:space="preserve">Nguyễn Thị </v>
      </c>
      <c r="D50" s="50" t="str">
        <f t="shared" si="26"/>
        <v>Thương</v>
      </c>
      <c r="E50" s="35">
        <f t="shared" si="27"/>
        <v>32454</v>
      </c>
      <c r="F50" s="35" t="str">
        <f t="shared" si="28"/>
        <v>Nữ</v>
      </c>
      <c r="G50" s="35" t="s">
        <v>520</v>
      </c>
      <c r="H50" s="34" t="str">
        <f t="shared" si="29"/>
        <v>CĐSP Âm nhạc</v>
      </c>
      <c r="I50" s="35">
        <v>40463</v>
      </c>
      <c r="J50" s="34" t="str">
        <f t="shared" si="30"/>
        <v>B</v>
      </c>
      <c r="K50" s="34" t="str">
        <f t="shared" si="31"/>
        <v>B</v>
      </c>
      <c r="L50" s="34">
        <f t="shared" si="32"/>
        <v>0</v>
      </c>
      <c r="M50" s="34" t="str">
        <f t="shared" si="33"/>
        <v>Con TB</v>
      </c>
      <c r="N50" s="238" t="str">
        <f t="shared" si="34"/>
        <v>TH số 2 Phong Thủy</v>
      </c>
      <c r="O50" s="34" t="str">
        <f t="shared" si="35"/>
        <v>06TH</v>
      </c>
      <c r="P50" s="238" t="str">
        <f t="shared" si="36"/>
        <v>GV Tiểu học dạy Âm nhạc</v>
      </c>
      <c r="Q50" s="35">
        <v>40406</v>
      </c>
      <c r="R50" s="35">
        <v>40694</v>
      </c>
      <c r="S50" s="254">
        <v>9</v>
      </c>
      <c r="T50" s="254">
        <v>16</v>
      </c>
      <c r="U50" s="34">
        <f t="shared" ref="U50:U55" si="38">DATEDIF(Q50,R50,"m")</f>
        <v>9</v>
      </c>
      <c r="V50" s="34">
        <f t="shared" ref="V50:V55" si="39">DATEDIF(Q50,R50,"md")</f>
        <v>15</v>
      </c>
      <c r="W50" s="34" t="str">
        <f t="shared" ref="W50:W55" si="40">U50+INT(V50/30)&amp;" tháng "&amp;MOD(V50,30)&amp;" ngày"</f>
        <v>9 tháng 15 ngày</v>
      </c>
      <c r="X50" s="34" t="s">
        <v>564</v>
      </c>
      <c r="Y50" s="36"/>
      <c r="Z50" s="37" t="s">
        <v>25</v>
      </c>
      <c r="AA50" s="34" t="str">
        <f t="shared" si="37"/>
        <v>BB</v>
      </c>
      <c r="AB50" s="267">
        <f t="shared" ref="AB50:AB55" si="41">+VLOOKUP(B50,dhoc,8,0)</f>
        <v>0</v>
      </c>
      <c r="AC50" s="267">
        <f t="shared" ref="AC50:AC55" si="42">+VLOOKUP(B50,dhoc,9,0)</f>
        <v>0</v>
      </c>
      <c r="AD50" s="267">
        <f t="shared" ref="AD50:AD55" si="43">+VLOOKUP(B50,dhoc,10,0)</f>
        <v>0</v>
      </c>
      <c r="AE50" s="267">
        <f t="shared" ref="AE50:AE55" si="44">+VLOOKUP(B50,dhoc,11,0)</f>
        <v>78.3</v>
      </c>
      <c r="AF50" s="267">
        <f t="shared" ref="AF50:AF57" si="45">+VLOOKUP(B50,dhoc,12,0)</f>
        <v>90</v>
      </c>
      <c r="AG50" s="267">
        <f t="shared" ref="AG50:AG55" si="46">SUM(AB50:AD50)+AE50*2+AF50*2</f>
        <v>336.6</v>
      </c>
      <c r="AH50" s="34" t="s">
        <v>573</v>
      </c>
      <c r="AI50" s="34"/>
      <c r="AJ50" s="17" t="str">
        <f t="shared" ref="AJ50:AJ55" si="47">LEFT(H50,2)</f>
        <v>CĐ</v>
      </c>
      <c r="AK50" s="1">
        <v>2</v>
      </c>
      <c r="AL50" s="1" t="str">
        <f t="shared" ref="AL50:AL55" si="48">AK50&amp;AJ50</f>
        <v>2CĐ</v>
      </c>
      <c r="AM50" s="276">
        <v>1</v>
      </c>
    </row>
    <row r="51" spans="1:39" s="1" customFormat="1" ht="15.6" x14ac:dyDescent="0.25">
      <c r="A51" s="34">
        <v>43</v>
      </c>
      <c r="B51" s="270" t="s">
        <v>390</v>
      </c>
      <c r="C51" s="51" t="str">
        <f t="shared" si="25"/>
        <v>Phan Thị Lan</v>
      </c>
      <c r="D51" s="50" t="str">
        <f t="shared" si="26"/>
        <v>Anh</v>
      </c>
      <c r="E51" s="35">
        <f t="shared" si="27"/>
        <v>32434</v>
      </c>
      <c r="F51" s="35" t="str">
        <f t="shared" si="28"/>
        <v>Nữ</v>
      </c>
      <c r="G51" s="35" t="s">
        <v>520</v>
      </c>
      <c r="H51" s="34" t="str">
        <f t="shared" si="29"/>
        <v>ĐH Văn học</v>
      </c>
      <c r="I51" s="35">
        <v>40464</v>
      </c>
      <c r="J51" s="34" t="str">
        <f t="shared" si="30"/>
        <v>B</v>
      </c>
      <c r="K51" s="34" t="str">
        <f t="shared" si="31"/>
        <v>B</v>
      </c>
      <c r="L51" s="34" t="str">
        <f t="shared" si="32"/>
        <v>CCNVSP</v>
      </c>
      <c r="M51" s="34" t="str">
        <f t="shared" si="33"/>
        <v>Con TB</v>
      </c>
      <c r="N51" s="238" t="str">
        <f t="shared" si="34"/>
        <v>THCS Hưng Thủy</v>
      </c>
      <c r="O51" s="34" t="str">
        <f t="shared" si="35"/>
        <v>07 CS</v>
      </c>
      <c r="P51" s="238" t="str">
        <f t="shared" si="36"/>
        <v>Giáo viên dạy Văn</v>
      </c>
      <c r="Q51" s="35">
        <v>40406</v>
      </c>
      <c r="R51" s="35">
        <v>40694</v>
      </c>
      <c r="S51" s="254">
        <v>9</v>
      </c>
      <c r="T51" s="254">
        <v>16</v>
      </c>
      <c r="U51" s="34">
        <f>DATEDIF(Q51,R51,"m")</f>
        <v>9</v>
      </c>
      <c r="V51" s="34">
        <f>DATEDIF(Q51,R51,"md")</f>
        <v>15</v>
      </c>
      <c r="W51" s="34" t="str">
        <f>U51+INT(V51/30)&amp;" tháng "&amp;MOD(V51,30)&amp;" ngày"</f>
        <v>9 tháng 15 ngày</v>
      </c>
      <c r="X51" s="34" t="s">
        <v>565</v>
      </c>
      <c r="Y51" s="36"/>
      <c r="Z51" s="37" t="s">
        <v>25</v>
      </c>
      <c r="AA51" s="34" t="str">
        <f t="shared" si="37"/>
        <v>BB</v>
      </c>
      <c r="AB51" s="267">
        <f>+VLOOKUP(B51,dhoc,8,0)</f>
        <v>0</v>
      </c>
      <c r="AC51" s="267">
        <f>+VLOOKUP(B51,dhoc,9,0)</f>
        <v>0</v>
      </c>
      <c r="AD51" s="267">
        <f>+VLOOKUP(B51,dhoc,10,0)</f>
        <v>0</v>
      </c>
      <c r="AE51" s="267">
        <f>+VLOOKUP(B51,dhoc,11,0)</f>
        <v>78.7</v>
      </c>
      <c r="AF51" s="267">
        <f t="shared" si="45"/>
        <v>100</v>
      </c>
      <c r="AG51" s="267">
        <f>SUM(AB51:AD51)+AE51*2+AF51*2</f>
        <v>357.4</v>
      </c>
      <c r="AH51" s="34" t="s">
        <v>573</v>
      </c>
      <c r="AI51" s="34"/>
      <c r="AJ51" s="17" t="str">
        <f>LEFT(H51,2)</f>
        <v>ĐH</v>
      </c>
      <c r="AK51" s="1">
        <v>1</v>
      </c>
      <c r="AL51" s="1" t="str">
        <f>AK51&amp;AJ51</f>
        <v>1ĐH</v>
      </c>
      <c r="AM51" s="276">
        <v>1</v>
      </c>
    </row>
    <row r="52" spans="1:39" s="1" customFormat="1" ht="15.6" x14ac:dyDescent="0.25">
      <c r="A52" s="34">
        <v>44</v>
      </c>
      <c r="B52" s="270" t="s">
        <v>392</v>
      </c>
      <c r="C52" s="51" t="str">
        <f t="shared" si="25"/>
        <v>Dương Thị Hà</v>
      </c>
      <c r="D52" s="50" t="str">
        <f t="shared" si="26"/>
        <v>Trang</v>
      </c>
      <c r="E52" s="35">
        <f t="shared" si="27"/>
        <v>32147</v>
      </c>
      <c r="F52" s="35" t="str">
        <f t="shared" si="28"/>
        <v>Nữ</v>
      </c>
      <c r="G52" s="35" t="s">
        <v>520</v>
      </c>
      <c r="H52" s="34" t="str">
        <f t="shared" si="29"/>
        <v>ĐH Văn học</v>
      </c>
      <c r="I52" s="35">
        <v>40466</v>
      </c>
      <c r="J52" s="34" t="str">
        <f t="shared" si="30"/>
        <v>B</v>
      </c>
      <c r="K52" s="34" t="str">
        <f t="shared" si="31"/>
        <v>B</v>
      </c>
      <c r="L52" s="34" t="str">
        <f t="shared" si="32"/>
        <v>CCNVSP</v>
      </c>
      <c r="M52" s="34">
        <f t="shared" si="33"/>
        <v>0</v>
      </c>
      <c r="N52" s="238" t="str">
        <f t="shared" si="34"/>
        <v>THCS Hưng Thủy</v>
      </c>
      <c r="O52" s="34" t="str">
        <f t="shared" si="35"/>
        <v>07 CS</v>
      </c>
      <c r="P52" s="238" t="str">
        <f t="shared" si="36"/>
        <v>Giáo viên dạy Văn</v>
      </c>
      <c r="Q52" s="35">
        <v>40406</v>
      </c>
      <c r="R52" s="35">
        <v>40694</v>
      </c>
      <c r="S52" s="254">
        <v>9</v>
      </c>
      <c r="T52" s="254">
        <v>16</v>
      </c>
      <c r="U52" s="34">
        <f>DATEDIF(Q52,R52,"m")</f>
        <v>9</v>
      </c>
      <c r="V52" s="34">
        <f>DATEDIF(Q52,R52,"md")</f>
        <v>15</v>
      </c>
      <c r="W52" s="34" t="str">
        <f>U52+INT(V52/30)&amp;" tháng "&amp;MOD(V52,30)&amp;" ngày"</f>
        <v>9 tháng 15 ngày</v>
      </c>
      <c r="X52" s="34" t="s">
        <v>567</v>
      </c>
      <c r="Y52" s="36"/>
      <c r="Z52" s="37" t="s">
        <v>25</v>
      </c>
      <c r="AA52" s="34" t="str">
        <f t="shared" si="37"/>
        <v>BB</v>
      </c>
      <c r="AB52" s="267">
        <f>+VLOOKUP(B52,dhoc,8,0)</f>
        <v>0</v>
      </c>
      <c r="AC52" s="267">
        <f>+VLOOKUP(B52,dhoc,9,0)</f>
        <v>0</v>
      </c>
      <c r="AD52" s="267">
        <f>+VLOOKUP(B52,dhoc,10,0)</f>
        <v>0</v>
      </c>
      <c r="AE52" s="267">
        <f>+VLOOKUP(B52,dhoc,11,0)</f>
        <v>75.099999999999994</v>
      </c>
      <c r="AF52" s="267">
        <f t="shared" si="45"/>
        <v>99</v>
      </c>
      <c r="AG52" s="267">
        <f>SUM(AB52:AD52)+AE52*2+AF52*2</f>
        <v>348.2</v>
      </c>
      <c r="AH52" s="34" t="s">
        <v>573</v>
      </c>
      <c r="AI52" s="34"/>
      <c r="AJ52" s="17" t="str">
        <f>LEFT(H52,2)</f>
        <v>ĐH</v>
      </c>
      <c r="AK52" s="1">
        <v>1</v>
      </c>
      <c r="AL52" s="1" t="str">
        <f>AK52&amp;AJ52</f>
        <v>1ĐH</v>
      </c>
      <c r="AM52" s="276">
        <v>2</v>
      </c>
    </row>
    <row r="53" spans="1:39" s="1" customFormat="1" ht="15.6" x14ac:dyDescent="0.25">
      <c r="A53" s="34">
        <v>45</v>
      </c>
      <c r="B53" s="270" t="s">
        <v>391</v>
      </c>
      <c r="C53" s="51" t="str">
        <f t="shared" si="25"/>
        <v xml:space="preserve">Phan Thị </v>
      </c>
      <c r="D53" s="50" t="str">
        <f t="shared" si="26"/>
        <v>Linh</v>
      </c>
      <c r="E53" s="35">
        <f t="shared" si="27"/>
        <v>32314</v>
      </c>
      <c r="F53" s="35" t="str">
        <f t="shared" si="28"/>
        <v>Nữ</v>
      </c>
      <c r="G53" s="35" t="s">
        <v>520</v>
      </c>
      <c r="H53" s="34" t="str">
        <f t="shared" si="29"/>
        <v>ĐH Ngữ Văn</v>
      </c>
      <c r="I53" s="35">
        <v>40465</v>
      </c>
      <c r="J53" s="34" t="str">
        <f t="shared" si="30"/>
        <v>A2</v>
      </c>
      <c r="K53" s="34" t="str">
        <f t="shared" si="31"/>
        <v>B</v>
      </c>
      <c r="L53" s="34" t="str">
        <f t="shared" si="32"/>
        <v>CCNVSP</v>
      </c>
      <c r="M53" s="34" t="str">
        <f t="shared" si="33"/>
        <v>Con TB</v>
      </c>
      <c r="N53" s="238" t="str">
        <f t="shared" si="34"/>
        <v>PTDTBT TH&amp;THCS Lâm Thủy</v>
      </c>
      <c r="O53" s="34" t="str">
        <f t="shared" si="35"/>
        <v>07 CS</v>
      </c>
      <c r="P53" s="238" t="str">
        <f t="shared" si="36"/>
        <v>Giáo viên dạy Văn</v>
      </c>
      <c r="Q53" s="35">
        <v>40406</v>
      </c>
      <c r="R53" s="35">
        <v>40694</v>
      </c>
      <c r="S53" s="254">
        <v>9</v>
      </c>
      <c r="T53" s="254">
        <v>16</v>
      </c>
      <c r="U53" s="34">
        <f>DATEDIF(Q53,R53,"m")</f>
        <v>9</v>
      </c>
      <c r="V53" s="34">
        <f>DATEDIF(Q53,R53,"md")</f>
        <v>15</v>
      </c>
      <c r="W53" s="34" t="str">
        <f>U53+INT(V53/30)&amp;" tháng "&amp;MOD(V53,30)&amp;" ngày"</f>
        <v>9 tháng 15 ngày</v>
      </c>
      <c r="X53" s="34" t="s">
        <v>566</v>
      </c>
      <c r="Y53" s="36"/>
      <c r="Z53" s="37" t="s">
        <v>25</v>
      </c>
      <c r="AA53" s="34" t="str">
        <f t="shared" si="37"/>
        <v>BB</v>
      </c>
      <c r="AB53" s="267">
        <f>+VLOOKUP(B53,dhoc,8,0)</f>
        <v>0</v>
      </c>
      <c r="AC53" s="267">
        <f>+VLOOKUP(B53,dhoc,9,0)</f>
        <v>0</v>
      </c>
      <c r="AD53" s="267">
        <f>+VLOOKUP(B53,dhoc,10,0)</f>
        <v>0</v>
      </c>
      <c r="AE53" s="267">
        <f>+VLOOKUP(B53,dhoc,11,0)</f>
        <v>74</v>
      </c>
      <c r="AF53" s="267">
        <f t="shared" si="45"/>
        <v>99.5</v>
      </c>
      <c r="AG53" s="267">
        <f>SUM(AB53:AD53)+AE53*2+AF53*2</f>
        <v>347</v>
      </c>
      <c r="AH53" s="34" t="s">
        <v>574</v>
      </c>
      <c r="AI53" s="34"/>
      <c r="AJ53" s="17" t="str">
        <f>LEFT(H53,2)</f>
        <v>ĐH</v>
      </c>
      <c r="AK53" s="1">
        <v>1</v>
      </c>
      <c r="AL53" s="1" t="str">
        <f>AK53&amp;AJ53</f>
        <v>1ĐH</v>
      </c>
      <c r="AM53" s="1">
        <v>3</v>
      </c>
    </row>
    <row r="54" spans="1:39" s="1" customFormat="1" ht="15.6" x14ac:dyDescent="0.25">
      <c r="A54" s="34">
        <v>46</v>
      </c>
      <c r="B54" s="270" t="s">
        <v>393</v>
      </c>
      <c r="C54" s="51" t="str">
        <f t="shared" si="25"/>
        <v>Phạm Thị</v>
      </c>
      <c r="D54" s="50" t="str">
        <f t="shared" si="26"/>
        <v>Mai</v>
      </c>
      <c r="E54" s="35">
        <f t="shared" si="27"/>
        <v>32212</v>
      </c>
      <c r="F54" s="35" t="str">
        <f t="shared" si="28"/>
        <v>Nữ</v>
      </c>
      <c r="G54" s="35" t="s">
        <v>520</v>
      </c>
      <c r="H54" s="34" t="str">
        <f t="shared" si="29"/>
        <v>ĐHSP Văn - Sử</v>
      </c>
      <c r="I54" s="35">
        <v>40467</v>
      </c>
      <c r="J54" s="34" t="str">
        <f t="shared" si="30"/>
        <v>B</v>
      </c>
      <c r="K54" s="34" t="str">
        <f t="shared" si="31"/>
        <v>B</v>
      </c>
      <c r="L54" s="34">
        <f t="shared" si="32"/>
        <v>0</v>
      </c>
      <c r="M54" s="34">
        <f t="shared" si="33"/>
        <v>0</v>
      </c>
      <c r="N54" s="238" t="str">
        <f t="shared" si="34"/>
        <v>THCS Phú Thủy</v>
      </c>
      <c r="O54" s="34" t="str">
        <f t="shared" si="35"/>
        <v>08CS</v>
      </c>
      <c r="P54" s="238" t="str">
        <f t="shared" si="36"/>
        <v>GV dạy Văn - Sử</v>
      </c>
      <c r="Q54" s="35">
        <v>40406</v>
      </c>
      <c r="R54" s="35">
        <v>40694</v>
      </c>
      <c r="S54" s="254">
        <v>9</v>
      </c>
      <c r="T54" s="254">
        <v>16</v>
      </c>
      <c r="U54" s="34">
        <f t="shared" si="38"/>
        <v>9</v>
      </c>
      <c r="V54" s="34">
        <f t="shared" si="39"/>
        <v>15</v>
      </c>
      <c r="W54" s="34" t="str">
        <f t="shared" si="40"/>
        <v>9 tháng 15 ngày</v>
      </c>
      <c r="X54" s="34" t="s">
        <v>568</v>
      </c>
      <c r="Y54" s="36"/>
      <c r="Z54" s="37" t="s">
        <v>25</v>
      </c>
      <c r="AA54" s="34" t="str">
        <f t="shared" si="37"/>
        <v>BB</v>
      </c>
      <c r="AB54" s="267">
        <f t="shared" si="41"/>
        <v>79.2</v>
      </c>
      <c r="AC54" s="267">
        <f t="shared" si="42"/>
        <v>80</v>
      </c>
      <c r="AD54" s="267">
        <f t="shared" si="43"/>
        <v>0</v>
      </c>
      <c r="AE54" s="267">
        <f t="shared" si="44"/>
        <v>0</v>
      </c>
      <c r="AF54" s="267">
        <f t="shared" si="45"/>
        <v>99</v>
      </c>
      <c r="AG54" s="267">
        <f t="shared" si="46"/>
        <v>357.2</v>
      </c>
      <c r="AH54" s="34" t="s">
        <v>573</v>
      </c>
      <c r="AI54" s="34"/>
      <c r="AJ54" s="17" t="str">
        <f t="shared" si="47"/>
        <v>ĐH</v>
      </c>
      <c r="AK54" s="1">
        <v>1</v>
      </c>
      <c r="AL54" s="1" t="str">
        <f t="shared" si="48"/>
        <v>1ĐH</v>
      </c>
      <c r="AM54" s="276">
        <v>1</v>
      </c>
    </row>
    <row r="55" spans="1:39" s="1" customFormat="1" ht="15.6" x14ac:dyDescent="0.25">
      <c r="A55" s="34">
        <v>47</v>
      </c>
      <c r="B55" s="270" t="s">
        <v>394</v>
      </c>
      <c r="C55" s="51" t="str">
        <f t="shared" si="25"/>
        <v>Nguyễn Thị</v>
      </c>
      <c r="D55" s="50" t="str">
        <f t="shared" si="26"/>
        <v>Lương</v>
      </c>
      <c r="E55" s="35">
        <f t="shared" si="27"/>
        <v>30416</v>
      </c>
      <c r="F55" s="35" t="str">
        <f t="shared" si="28"/>
        <v>Nữ</v>
      </c>
      <c r="G55" s="35" t="s">
        <v>520</v>
      </c>
      <c r="H55" s="34" t="str">
        <f t="shared" si="29"/>
        <v>ĐHSP Địa lí</v>
      </c>
      <c r="I55" s="35">
        <v>40468</v>
      </c>
      <c r="J55" s="34" t="str">
        <f t="shared" si="30"/>
        <v>B</v>
      </c>
      <c r="K55" s="34" t="str">
        <f t="shared" si="31"/>
        <v>B</v>
      </c>
      <c r="L55" s="34">
        <f t="shared" si="32"/>
        <v>0</v>
      </c>
      <c r="M55" s="34">
        <f t="shared" si="33"/>
        <v>0</v>
      </c>
      <c r="N55" s="238" t="str">
        <f t="shared" si="34"/>
        <v>THCS Mỹ Thủy</v>
      </c>
      <c r="O55" s="34" t="str">
        <f t="shared" si="35"/>
        <v>09CS</v>
      </c>
      <c r="P55" s="238" t="str">
        <f t="shared" si="36"/>
        <v>GV dạy Địa lí</v>
      </c>
      <c r="Q55" s="35">
        <v>40406</v>
      </c>
      <c r="R55" s="35">
        <v>40694</v>
      </c>
      <c r="S55" s="254">
        <v>9</v>
      </c>
      <c r="T55" s="254">
        <v>16</v>
      </c>
      <c r="U55" s="34">
        <f t="shared" si="38"/>
        <v>9</v>
      </c>
      <c r="V55" s="34">
        <f t="shared" si="39"/>
        <v>15</v>
      </c>
      <c r="W55" s="34" t="str">
        <f t="shared" si="40"/>
        <v>9 tháng 15 ngày</v>
      </c>
      <c r="X55" s="34" t="s">
        <v>569</v>
      </c>
      <c r="Y55" s="36"/>
      <c r="Z55" s="37" t="s">
        <v>25</v>
      </c>
      <c r="AA55" s="34" t="str">
        <f t="shared" si="37"/>
        <v>BB</v>
      </c>
      <c r="AB55" s="267">
        <f t="shared" si="41"/>
        <v>59</v>
      </c>
      <c r="AC55" s="267">
        <f t="shared" si="42"/>
        <v>65</v>
      </c>
      <c r="AD55" s="267">
        <f t="shared" si="43"/>
        <v>0</v>
      </c>
      <c r="AE55" s="267">
        <f t="shared" si="44"/>
        <v>0</v>
      </c>
      <c r="AF55" s="267">
        <f t="shared" si="45"/>
        <v>98</v>
      </c>
      <c r="AG55" s="267">
        <f t="shared" si="46"/>
        <v>320</v>
      </c>
      <c r="AH55" s="34" t="s">
        <v>573</v>
      </c>
      <c r="AI55" s="34"/>
      <c r="AJ55" s="17" t="str">
        <f t="shared" si="47"/>
        <v>ĐH</v>
      </c>
      <c r="AK55" s="1">
        <v>1</v>
      </c>
      <c r="AL55" s="1" t="str">
        <f t="shared" si="48"/>
        <v>1ĐH</v>
      </c>
      <c r="AM55" s="276">
        <v>1</v>
      </c>
    </row>
    <row r="56" spans="1:39" s="1" customFormat="1" ht="15.6" x14ac:dyDescent="0.25">
      <c r="A56" s="34">
        <v>48</v>
      </c>
      <c r="B56" s="270" t="s">
        <v>396</v>
      </c>
      <c r="C56" s="51" t="str">
        <f t="shared" si="25"/>
        <v>Hoàng Thị</v>
      </c>
      <c r="D56" s="50" t="str">
        <f t="shared" si="26"/>
        <v>Quý</v>
      </c>
      <c r="E56" s="35">
        <f t="shared" si="27"/>
        <v>29570</v>
      </c>
      <c r="F56" s="35" t="str">
        <f t="shared" si="28"/>
        <v>Nữ</v>
      </c>
      <c r="G56" s="35" t="s">
        <v>520</v>
      </c>
      <c r="H56" s="34" t="str">
        <f t="shared" si="29"/>
        <v>ĐH Tin học</v>
      </c>
      <c r="I56" s="35">
        <v>40470</v>
      </c>
      <c r="J56" s="34" t="str">
        <f t="shared" si="30"/>
        <v>A2</v>
      </c>
      <c r="K56" s="34" t="str">
        <f t="shared" si="31"/>
        <v>B</v>
      </c>
      <c r="L56" s="34" t="str">
        <f t="shared" si="32"/>
        <v>CC T. BỊ</v>
      </c>
      <c r="M56" s="34" t="str">
        <f t="shared" si="33"/>
        <v>Con TB</v>
      </c>
      <c r="N56" s="238" t="str">
        <f t="shared" si="34"/>
        <v>PTDTBT TH&amp;THCS Lâm Thủy</v>
      </c>
      <c r="O56" s="34" t="str">
        <f t="shared" si="35"/>
        <v>10NVTB</v>
      </c>
      <c r="P56" s="238" t="str">
        <f t="shared" si="36"/>
        <v>Nhân viên Thiết bị - Thí nghiệm</v>
      </c>
      <c r="Q56" s="35">
        <v>40406</v>
      </c>
      <c r="R56" s="35">
        <v>40694</v>
      </c>
      <c r="S56" s="254">
        <v>9</v>
      </c>
      <c r="T56" s="254">
        <v>16</v>
      </c>
      <c r="U56" s="34">
        <f>DATEDIF(Q56,R56,"m")</f>
        <v>9</v>
      </c>
      <c r="V56" s="34">
        <f>DATEDIF(Q56,R56,"md")</f>
        <v>15</v>
      </c>
      <c r="W56" s="34" t="str">
        <f>U56+INT(V56/30)&amp;" tháng "&amp;MOD(V56,30)&amp;" ngày"</f>
        <v>9 tháng 15 ngày</v>
      </c>
      <c r="X56" s="34" t="s">
        <v>571</v>
      </c>
      <c r="Y56" s="36"/>
      <c r="Z56" s="37" t="s">
        <v>25</v>
      </c>
      <c r="AA56" s="34" t="str">
        <f t="shared" si="37"/>
        <v>BB</v>
      </c>
      <c r="AB56" s="267">
        <f>+VLOOKUP(B56,dhoc,8,0)</f>
        <v>63.2</v>
      </c>
      <c r="AC56" s="267">
        <f>+VLOOKUP(B56,dhoc,9,0)</f>
        <v>87.5</v>
      </c>
      <c r="AD56" s="267">
        <f>+VLOOKUP(B56,dhoc,10,0)</f>
        <v>0</v>
      </c>
      <c r="AE56" s="267">
        <f>+VLOOKUP(B56,dhoc,11,0)</f>
        <v>0</v>
      </c>
      <c r="AF56" s="267">
        <f t="shared" si="45"/>
        <v>99</v>
      </c>
      <c r="AG56" s="267">
        <f>SUM(AB56:AD56)+AE56*2+AF56*2</f>
        <v>348.7</v>
      </c>
      <c r="AH56" s="34" t="s">
        <v>573</v>
      </c>
      <c r="AI56" s="89"/>
      <c r="AJ56" s="17" t="str">
        <f>LEFT(H56,2)</f>
        <v>ĐH</v>
      </c>
      <c r="AK56" s="1">
        <v>1</v>
      </c>
      <c r="AL56" s="1" t="str">
        <f>AK56&amp;AJ56</f>
        <v>1ĐH</v>
      </c>
      <c r="AM56" s="276">
        <v>1</v>
      </c>
    </row>
    <row r="57" spans="1:39" s="1" customFormat="1" ht="15.6" x14ac:dyDescent="0.25">
      <c r="A57" s="34">
        <v>49</v>
      </c>
      <c r="B57" s="270" t="s">
        <v>395</v>
      </c>
      <c r="C57" s="51" t="str">
        <f t="shared" si="25"/>
        <v>Lê Thị Kim</v>
      </c>
      <c r="D57" s="50" t="str">
        <f t="shared" si="26"/>
        <v>Anh</v>
      </c>
      <c r="E57" s="35">
        <f t="shared" si="27"/>
        <v>32411</v>
      </c>
      <c r="F57" s="35" t="str">
        <f t="shared" si="28"/>
        <v>Nữ</v>
      </c>
      <c r="G57" s="35" t="s">
        <v>520</v>
      </c>
      <c r="H57" s="34" t="str">
        <f t="shared" si="29"/>
        <v>CĐSP Công nghệ</v>
      </c>
      <c r="I57" s="35">
        <v>40469</v>
      </c>
      <c r="J57" s="34" t="str">
        <f t="shared" si="30"/>
        <v>B</v>
      </c>
      <c r="K57" s="34" t="str">
        <f t="shared" si="31"/>
        <v>B</v>
      </c>
      <c r="L57" s="34" t="str">
        <f t="shared" si="32"/>
        <v>CC NGHỀ - TB</v>
      </c>
      <c r="M57" s="34">
        <f t="shared" si="33"/>
        <v>0</v>
      </c>
      <c r="N57" s="238" t="str">
        <f t="shared" si="34"/>
        <v>THCS Ngư Thủy Trung</v>
      </c>
      <c r="O57" s="34" t="str">
        <f t="shared" si="35"/>
        <v>10NVTB</v>
      </c>
      <c r="P57" s="238" t="str">
        <f t="shared" si="36"/>
        <v>Nhân viên Thiết bị - Thí nghiệm</v>
      </c>
      <c r="Q57" s="35">
        <v>40406</v>
      </c>
      <c r="R57" s="35">
        <v>40694</v>
      </c>
      <c r="S57" s="254">
        <v>9</v>
      </c>
      <c r="T57" s="254">
        <v>16</v>
      </c>
      <c r="U57" s="34">
        <f>DATEDIF(Q57,R57,"m")</f>
        <v>9</v>
      </c>
      <c r="V57" s="34">
        <f>DATEDIF(Q57,R57,"md")</f>
        <v>15</v>
      </c>
      <c r="W57" s="34" t="str">
        <f>U57+INT(V57/30)&amp;" tháng "&amp;MOD(V57,30)&amp;" ngày"</f>
        <v>9 tháng 15 ngày</v>
      </c>
      <c r="X57" s="34" t="s">
        <v>570</v>
      </c>
      <c r="Y57" s="36"/>
      <c r="Z57" s="37" t="s">
        <v>25</v>
      </c>
      <c r="AA57" s="34" t="str">
        <f t="shared" si="37"/>
        <v>BB</v>
      </c>
      <c r="AB57" s="267">
        <f>+VLOOKUP(B57,dhoc,8,0)</f>
        <v>77.099999999999994</v>
      </c>
      <c r="AC57" s="267">
        <f>+VLOOKUP(B57,dhoc,9,0)</f>
        <v>85</v>
      </c>
      <c r="AD57" s="267">
        <f>+VLOOKUP(B57,dhoc,10,0)</f>
        <v>0</v>
      </c>
      <c r="AE57" s="267">
        <f>+VLOOKUP(B57,dhoc,11,0)</f>
        <v>0</v>
      </c>
      <c r="AF57" s="267">
        <f t="shared" si="45"/>
        <v>85</v>
      </c>
      <c r="AG57" s="267">
        <f>SUM(AB57:AD57)+AE57*2+AF57*2</f>
        <v>332.1</v>
      </c>
      <c r="AH57" s="34" t="s">
        <v>573</v>
      </c>
      <c r="AI57" s="34"/>
      <c r="AJ57" s="17" t="str">
        <f>LEFT(H57,2)</f>
        <v>CĐ</v>
      </c>
      <c r="AK57" s="1">
        <v>2</v>
      </c>
      <c r="AL57" s="1" t="str">
        <f>AK57&amp;AJ57</f>
        <v>2CĐ</v>
      </c>
      <c r="AM57" s="276">
        <v>2</v>
      </c>
    </row>
    <row r="58" spans="1:39" ht="9.75" customHeight="1" x14ac:dyDescent="0.2"/>
    <row r="59" spans="1:39" s="282" customFormat="1" ht="18" customHeight="1" x14ac:dyDescent="0.3">
      <c r="A59" s="277"/>
      <c r="B59" s="277"/>
      <c r="C59" s="278" t="s">
        <v>577</v>
      </c>
      <c r="D59" s="279"/>
      <c r="E59" s="280"/>
      <c r="F59" s="280"/>
      <c r="G59" s="280"/>
      <c r="H59" s="277"/>
      <c r="I59" s="277"/>
      <c r="J59" s="277"/>
      <c r="K59" s="277"/>
      <c r="L59" s="277"/>
      <c r="M59" s="277"/>
      <c r="N59" s="277"/>
      <c r="O59" s="277"/>
      <c r="P59" s="277"/>
      <c r="Q59" s="277"/>
      <c r="R59" s="277"/>
      <c r="S59" s="281"/>
      <c r="T59" s="281"/>
      <c r="U59" s="277"/>
      <c r="V59" s="277"/>
      <c r="W59" s="277"/>
      <c r="X59" s="277"/>
      <c r="AA59" s="277"/>
      <c r="AB59" s="277"/>
      <c r="AC59" s="277"/>
      <c r="AD59" s="277"/>
      <c r="AE59" s="277"/>
      <c r="AF59" s="277"/>
      <c r="AG59" s="277"/>
      <c r="AH59" s="283"/>
      <c r="AI59" s="277"/>
    </row>
    <row r="60" spans="1:39" s="290" customFormat="1" ht="18" customHeight="1" x14ac:dyDescent="0.3">
      <c r="A60" s="284"/>
      <c r="B60" s="284"/>
      <c r="C60" s="285" t="s">
        <v>578</v>
      </c>
      <c r="D60" s="286" t="s">
        <v>580</v>
      </c>
      <c r="E60" s="287"/>
      <c r="F60" s="287"/>
      <c r="G60" s="288"/>
      <c r="H60" s="284"/>
      <c r="I60" s="284"/>
      <c r="J60" s="284"/>
      <c r="K60" s="284"/>
      <c r="L60" s="284"/>
      <c r="M60" s="284"/>
      <c r="N60" s="284"/>
      <c r="O60" s="284"/>
      <c r="P60" s="284"/>
      <c r="Q60" s="284"/>
      <c r="R60" s="284"/>
      <c r="S60" s="289"/>
      <c r="T60" s="289"/>
      <c r="U60" s="284"/>
      <c r="V60" s="284"/>
      <c r="W60" s="284"/>
      <c r="X60" s="284"/>
      <c r="Y60" s="282"/>
      <c r="AA60" s="284"/>
      <c r="AB60" s="284"/>
      <c r="AC60" s="284"/>
      <c r="AD60" s="284"/>
      <c r="AE60" s="284"/>
      <c r="AF60" s="284"/>
      <c r="AG60" s="284"/>
      <c r="AH60" s="291"/>
      <c r="AI60" s="284"/>
    </row>
    <row r="61" spans="1:39" s="296" customFormat="1" ht="18" customHeight="1" x14ac:dyDescent="0.3">
      <c r="A61" s="19"/>
      <c r="B61" s="19"/>
      <c r="C61" s="292"/>
      <c r="D61" s="286" t="s">
        <v>579</v>
      </c>
      <c r="E61" s="293"/>
      <c r="F61" s="293"/>
      <c r="G61" s="293"/>
      <c r="H61" s="19"/>
      <c r="I61" s="19"/>
      <c r="J61" s="19"/>
      <c r="K61" s="19"/>
      <c r="L61" s="19"/>
      <c r="M61" s="19"/>
      <c r="N61" s="19"/>
      <c r="O61" s="19"/>
      <c r="P61" s="19"/>
      <c r="Q61" s="19"/>
      <c r="R61" s="19"/>
      <c r="S61" s="294"/>
      <c r="T61" s="294"/>
      <c r="U61" s="19"/>
      <c r="V61" s="19"/>
      <c r="W61" s="19"/>
      <c r="X61" s="19"/>
      <c r="Y61" s="295"/>
      <c r="Z61" s="416"/>
      <c r="AA61" s="416"/>
      <c r="AB61" s="416"/>
      <c r="AC61" s="416"/>
      <c r="AD61" s="416"/>
      <c r="AE61" s="416"/>
      <c r="AF61" s="416"/>
      <c r="AG61" s="416"/>
      <c r="AH61" s="416"/>
      <c r="AI61" s="416"/>
    </row>
    <row r="62" spans="1:39" s="296" customFormat="1" ht="18" customHeight="1" x14ac:dyDescent="0.3">
      <c r="A62" s="19"/>
      <c r="B62" s="19"/>
      <c r="C62" s="292"/>
      <c r="D62" s="292"/>
      <c r="E62" s="293"/>
      <c r="F62" s="293"/>
      <c r="G62" s="293"/>
      <c r="H62" s="19"/>
      <c r="I62" s="19"/>
      <c r="J62" s="19"/>
      <c r="K62" s="19"/>
      <c r="L62" s="19"/>
      <c r="M62" s="19"/>
      <c r="N62" s="19"/>
      <c r="O62" s="19"/>
      <c r="P62" s="19"/>
      <c r="Q62" s="19"/>
      <c r="R62" s="19"/>
      <c r="S62" s="294"/>
      <c r="T62" s="294"/>
      <c r="U62" s="19"/>
      <c r="V62" s="19"/>
      <c r="W62" s="19"/>
      <c r="X62" s="19"/>
      <c r="Y62" s="295"/>
      <c r="Z62" s="416"/>
      <c r="AA62" s="416"/>
      <c r="AB62" s="277"/>
      <c r="AC62" s="277"/>
      <c r="AD62" s="277"/>
      <c r="AE62" s="277"/>
      <c r="AF62" s="277"/>
      <c r="AG62" s="277"/>
      <c r="AH62" s="416"/>
      <c r="AI62" s="416"/>
    </row>
    <row r="63" spans="1:39" ht="18" customHeight="1" x14ac:dyDescent="0.3">
      <c r="Z63" s="32"/>
      <c r="AA63" s="33"/>
      <c r="AB63" s="33"/>
      <c r="AC63" s="33"/>
      <c r="AD63" s="33"/>
      <c r="AE63" s="33"/>
      <c r="AF63" s="33"/>
      <c r="AG63" s="33"/>
      <c r="AH63" s="256"/>
      <c r="AI63" s="33"/>
    </row>
    <row r="64" spans="1:39" ht="18" customHeight="1" x14ac:dyDescent="0.3">
      <c r="Z64" s="32"/>
      <c r="AA64" s="33"/>
      <c r="AB64" s="33"/>
      <c r="AC64" s="33"/>
      <c r="AD64" s="33"/>
      <c r="AE64" s="33"/>
      <c r="AF64" s="33"/>
      <c r="AG64" s="33"/>
      <c r="AH64" s="256"/>
      <c r="AI64" s="33"/>
    </row>
    <row r="65" spans="26:35" ht="18" customHeight="1" x14ac:dyDescent="0.3">
      <c r="Z65" s="32"/>
      <c r="AA65" s="33"/>
      <c r="AB65" s="33"/>
      <c r="AC65" s="33"/>
      <c r="AD65" s="33"/>
      <c r="AE65" s="33"/>
      <c r="AF65" s="33"/>
      <c r="AG65" s="33"/>
      <c r="AH65" s="256"/>
      <c r="AI65" s="33"/>
    </row>
    <row r="66" spans="26:35" ht="18" customHeight="1" x14ac:dyDescent="0.3">
      <c r="Z66" s="32"/>
      <c r="AA66" s="33"/>
      <c r="AB66" s="33"/>
      <c r="AC66" s="33"/>
      <c r="AD66" s="33"/>
      <c r="AE66" s="33"/>
      <c r="AF66" s="33"/>
      <c r="AG66" s="33"/>
      <c r="AH66" s="307"/>
      <c r="AI66" s="307"/>
    </row>
    <row r="67" spans="26:35" ht="18" customHeight="1" x14ac:dyDescent="0.3">
      <c r="Z67" s="307"/>
      <c r="AA67" s="307"/>
      <c r="AB67" s="33"/>
      <c r="AC67" s="33"/>
      <c r="AD67" s="33"/>
      <c r="AE67" s="33"/>
      <c r="AF67" s="33"/>
      <c r="AG67" s="33"/>
      <c r="AH67" s="307"/>
      <c r="AI67" s="307"/>
    </row>
  </sheetData>
  <autoFilter ref="A8:AJ57"/>
  <mergeCells count="40">
    <mergeCell ref="AH66:AI66"/>
    <mergeCell ref="Z67:AA67"/>
    <mergeCell ref="AH67:AI67"/>
    <mergeCell ref="Y6:Y7"/>
    <mergeCell ref="Z6:Z7"/>
    <mergeCell ref="AB6:AD6"/>
    <mergeCell ref="AE6:AE7"/>
    <mergeCell ref="Z61:AI61"/>
    <mergeCell ref="Z62:AA62"/>
    <mergeCell ref="AH62:AI62"/>
    <mergeCell ref="AF5:AF7"/>
    <mergeCell ref="AG5:AG7"/>
    <mergeCell ref="AH5:AH7"/>
    <mergeCell ref="AI5:AI7"/>
    <mergeCell ref="I6:I7"/>
    <mergeCell ref="J6:J7"/>
    <mergeCell ref="K6:K7"/>
    <mergeCell ref="L6:L7"/>
    <mergeCell ref="Q6:Q7"/>
    <mergeCell ref="R6:R7"/>
    <mergeCell ref="S6:T6"/>
    <mergeCell ref="U6:W6"/>
    <mergeCell ref="X6:X7"/>
    <mergeCell ref="AB5:AE5"/>
    <mergeCell ref="A2:AI2"/>
    <mergeCell ref="A3:AI3"/>
    <mergeCell ref="A5:A7"/>
    <mergeCell ref="B5:B7"/>
    <mergeCell ref="C5:D7"/>
    <mergeCell ref="E5:E7"/>
    <mergeCell ref="F5:F7"/>
    <mergeCell ref="G5:G7"/>
    <mergeCell ref="H5:H7"/>
    <mergeCell ref="J5:L5"/>
    <mergeCell ref="M5:M7"/>
    <mergeCell ref="N5:N7"/>
    <mergeCell ref="O5:O7"/>
    <mergeCell ref="P5:P7"/>
    <mergeCell ref="Q5:Z5"/>
    <mergeCell ref="AA5:AA7"/>
  </mergeCells>
  <printOptions horizontalCentered="1"/>
  <pageMargins left="0.27559055118110237" right="0.15748031496062992" top="0.31496062992125984" bottom="0.35433070866141736" header="0.19685039370078741" footer="0.19685039370078741"/>
  <pageSetup paperSize="9" scale="82" fitToHeight="0"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U146"/>
  <sheetViews>
    <sheetView zoomScale="90" zoomScaleNormal="90" workbookViewId="0">
      <selection activeCell="S1" sqref="S1"/>
    </sheetView>
  </sheetViews>
  <sheetFormatPr defaultColWidth="8.90625" defaultRowHeight="10.199999999999999" x14ac:dyDescent="0.2"/>
  <cols>
    <col min="1" max="1" width="3.6328125" style="21" customWidth="1"/>
    <col min="2" max="2" width="4.6328125" style="21" customWidth="1"/>
    <col min="3" max="3" width="11.453125" style="22" customWidth="1"/>
    <col min="4" max="4" width="6" style="22" customWidth="1"/>
    <col min="5" max="6" width="6.81640625" style="101" customWidth="1"/>
    <col min="7" max="7" width="8.90625" style="101"/>
    <col min="8" max="8" width="9.6328125" style="21" customWidth="1"/>
    <col min="9" max="9" width="7.08984375" style="21" customWidth="1"/>
    <col min="10" max="12" width="4.08984375" style="21" customWidth="1"/>
    <col min="13" max="13" width="6.36328125" style="21" customWidth="1"/>
    <col min="14" max="14" width="15.6328125" style="21" customWidth="1"/>
    <col min="15" max="15" width="6.453125" style="21" customWidth="1"/>
    <col min="16" max="16" width="14.90625" style="21" customWidth="1"/>
    <col min="17" max="17" width="13.90625" style="21" customWidth="1"/>
    <col min="18" max="19" width="6" style="102" customWidth="1"/>
    <col min="20" max="20" width="5.1796875" style="21" customWidth="1"/>
    <col min="21" max="16384" width="8.90625" style="24"/>
  </cols>
  <sheetData>
    <row r="1" spans="1:21" s="168" customFormat="1" ht="13.5" customHeight="1" x14ac:dyDescent="0.3">
      <c r="A1" s="166" t="s">
        <v>0</v>
      </c>
      <c r="B1" s="167" t="s">
        <v>417</v>
      </c>
      <c r="C1" s="167" t="s">
        <v>479</v>
      </c>
      <c r="D1" s="167" t="s">
        <v>480</v>
      </c>
      <c r="E1" s="167" t="s">
        <v>481</v>
      </c>
      <c r="F1" s="167" t="s">
        <v>482</v>
      </c>
      <c r="G1" s="167">
        <v>6</v>
      </c>
      <c r="H1" s="167" t="s">
        <v>483</v>
      </c>
      <c r="I1" s="167">
        <v>8</v>
      </c>
      <c r="J1" s="167">
        <v>9</v>
      </c>
      <c r="K1" s="167">
        <v>10</v>
      </c>
      <c r="L1" s="167">
        <v>11</v>
      </c>
      <c r="M1" s="167">
        <v>12</v>
      </c>
      <c r="N1" s="167">
        <v>13</v>
      </c>
      <c r="O1" s="167" t="s">
        <v>484</v>
      </c>
      <c r="P1" s="167" t="s">
        <v>485</v>
      </c>
      <c r="Q1" s="167">
        <v>16</v>
      </c>
      <c r="R1" s="167" t="s">
        <v>404</v>
      </c>
      <c r="S1" s="167"/>
      <c r="T1" s="167">
        <v>18</v>
      </c>
      <c r="U1" s="168" t="s">
        <v>486</v>
      </c>
    </row>
    <row r="2" spans="1:21" s="79" customFormat="1" ht="30" customHeight="1" x14ac:dyDescent="0.2">
      <c r="A2" s="368" t="s">
        <v>0</v>
      </c>
      <c r="B2" s="367" t="s">
        <v>339</v>
      </c>
      <c r="C2" s="370" t="s">
        <v>1</v>
      </c>
      <c r="D2" s="371"/>
      <c r="E2" s="372" t="s">
        <v>2</v>
      </c>
      <c r="F2" s="372" t="s">
        <v>340</v>
      </c>
      <c r="G2" s="364" t="s">
        <v>37</v>
      </c>
      <c r="H2" s="367" t="s">
        <v>3</v>
      </c>
      <c r="I2" s="367"/>
      <c r="J2" s="368" t="s">
        <v>341</v>
      </c>
      <c r="K2" s="368"/>
      <c r="L2" s="368"/>
      <c r="M2" s="367" t="s">
        <v>342</v>
      </c>
      <c r="N2" s="367" t="s">
        <v>4</v>
      </c>
      <c r="O2" s="367" t="s">
        <v>5</v>
      </c>
      <c r="P2" s="367" t="s">
        <v>6</v>
      </c>
      <c r="Q2" s="361" t="s">
        <v>22</v>
      </c>
      <c r="R2" s="369" t="s">
        <v>343</v>
      </c>
      <c r="S2" s="269"/>
      <c r="T2" s="78"/>
    </row>
    <row r="3" spans="1:21" s="79" customFormat="1" ht="57" customHeight="1" x14ac:dyDescent="0.2">
      <c r="A3" s="368"/>
      <c r="B3" s="367"/>
      <c r="C3" s="370"/>
      <c r="D3" s="371"/>
      <c r="E3" s="372"/>
      <c r="F3" s="372"/>
      <c r="G3" s="365"/>
      <c r="H3" s="367" t="s">
        <v>9</v>
      </c>
      <c r="I3" s="367" t="s">
        <v>21</v>
      </c>
      <c r="J3" s="367" t="s">
        <v>344</v>
      </c>
      <c r="K3" s="367" t="s">
        <v>20</v>
      </c>
      <c r="L3" s="368" t="s">
        <v>10</v>
      </c>
      <c r="M3" s="367"/>
      <c r="N3" s="367"/>
      <c r="O3" s="367"/>
      <c r="P3" s="367"/>
      <c r="Q3" s="362"/>
      <c r="R3" s="369"/>
      <c r="S3" s="269"/>
      <c r="T3" s="78"/>
    </row>
    <row r="4" spans="1:21" s="79" customFormat="1" ht="30" customHeight="1" x14ac:dyDescent="0.2">
      <c r="A4" s="368"/>
      <c r="B4" s="367"/>
      <c r="C4" s="370"/>
      <c r="D4" s="371"/>
      <c r="E4" s="372"/>
      <c r="F4" s="372"/>
      <c r="G4" s="366"/>
      <c r="H4" s="367"/>
      <c r="I4" s="367"/>
      <c r="J4" s="367"/>
      <c r="K4" s="367"/>
      <c r="L4" s="368"/>
      <c r="M4" s="367"/>
      <c r="N4" s="367"/>
      <c r="O4" s="367"/>
      <c r="P4" s="367"/>
      <c r="Q4" s="363"/>
      <c r="R4" s="369"/>
      <c r="S4" s="269"/>
      <c r="T4" s="78"/>
    </row>
    <row r="5" spans="1:21" s="87" customFormat="1" ht="18" customHeight="1" x14ac:dyDescent="0.25">
      <c r="A5" s="80">
        <v>1</v>
      </c>
      <c r="B5" s="81"/>
      <c r="C5" s="82">
        <v>2</v>
      </c>
      <c r="D5" s="83"/>
      <c r="E5" s="84">
        <v>3</v>
      </c>
      <c r="F5" s="84"/>
      <c r="G5" s="84">
        <v>4</v>
      </c>
      <c r="H5" s="84">
        <v>5</v>
      </c>
      <c r="I5" s="84">
        <v>6</v>
      </c>
      <c r="J5" s="84">
        <v>7</v>
      </c>
      <c r="K5" s="84">
        <v>8</v>
      </c>
      <c r="L5" s="84">
        <v>9</v>
      </c>
      <c r="M5" s="84">
        <v>10</v>
      </c>
      <c r="N5" s="84">
        <v>11</v>
      </c>
      <c r="O5" s="84">
        <v>12</v>
      </c>
      <c r="P5" s="84">
        <v>13</v>
      </c>
      <c r="Q5" s="84">
        <v>27</v>
      </c>
      <c r="R5" s="85"/>
      <c r="S5" s="85"/>
      <c r="T5" s="86"/>
    </row>
    <row r="6" spans="1:21" s="1" customFormat="1" ht="15.6" x14ac:dyDescent="0.25">
      <c r="A6" s="34">
        <v>1</v>
      </c>
      <c r="B6" s="88" t="s">
        <v>345</v>
      </c>
      <c r="C6" s="51" t="s">
        <v>167</v>
      </c>
      <c r="D6" s="50" t="s">
        <v>205</v>
      </c>
      <c r="E6" s="35">
        <v>33410</v>
      </c>
      <c r="F6" s="35" t="s">
        <v>455</v>
      </c>
      <c r="G6" s="35" t="s">
        <v>206</v>
      </c>
      <c r="H6" s="34" t="s">
        <v>207</v>
      </c>
      <c r="I6" s="35">
        <v>42538</v>
      </c>
      <c r="J6" s="34" t="s">
        <v>24</v>
      </c>
      <c r="K6" s="34" t="s">
        <v>24</v>
      </c>
      <c r="L6" s="34"/>
      <c r="M6" s="34" t="s">
        <v>208</v>
      </c>
      <c r="N6" s="34" t="s">
        <v>209</v>
      </c>
      <c r="O6" s="34" t="s">
        <v>210</v>
      </c>
      <c r="P6" s="34" t="s">
        <v>211</v>
      </c>
      <c r="Q6" s="89"/>
      <c r="R6" s="90" t="s">
        <v>345</v>
      </c>
      <c r="S6" s="90"/>
      <c r="T6" s="17">
        <v>1</v>
      </c>
      <c r="U6" s="1" t="str">
        <f t="shared" ref="U6:U37" si="0">IF(E6="","",TEXT(E6,"dd/mm/yyyy"))</f>
        <v>21/06/1991</v>
      </c>
    </row>
    <row r="7" spans="1:21" s="1" customFormat="1" ht="15.6" x14ac:dyDescent="0.25">
      <c r="A7" s="34">
        <v>2</v>
      </c>
      <c r="B7" s="88" t="s">
        <v>346</v>
      </c>
      <c r="C7" s="51" t="s">
        <v>277</v>
      </c>
      <c r="D7" s="50" t="s">
        <v>278</v>
      </c>
      <c r="E7" s="35">
        <v>33887</v>
      </c>
      <c r="F7" s="35" t="s">
        <v>455</v>
      </c>
      <c r="G7" s="35" t="s">
        <v>279</v>
      </c>
      <c r="H7" s="34" t="s">
        <v>233</v>
      </c>
      <c r="I7" s="35">
        <v>41166</v>
      </c>
      <c r="J7" s="34" t="s">
        <v>24</v>
      </c>
      <c r="K7" s="34" t="s">
        <v>24</v>
      </c>
      <c r="L7" s="34"/>
      <c r="M7" s="34"/>
      <c r="N7" s="34" t="s">
        <v>280</v>
      </c>
      <c r="O7" s="34" t="s">
        <v>216</v>
      </c>
      <c r="P7" s="34" t="s">
        <v>211</v>
      </c>
      <c r="Q7" s="95" t="s">
        <v>282</v>
      </c>
      <c r="R7" s="90" t="s">
        <v>345</v>
      </c>
      <c r="S7" s="90"/>
      <c r="T7" s="17">
        <v>2</v>
      </c>
      <c r="U7" s="1" t="str">
        <f t="shared" si="0"/>
        <v>10/10/1992</v>
      </c>
    </row>
    <row r="8" spans="1:21" s="1" customFormat="1" ht="15.6" x14ac:dyDescent="0.25">
      <c r="A8" s="34">
        <v>3</v>
      </c>
      <c r="B8" s="88" t="s">
        <v>347</v>
      </c>
      <c r="C8" s="51" t="s">
        <v>288</v>
      </c>
      <c r="D8" s="50" t="s">
        <v>289</v>
      </c>
      <c r="E8" s="35">
        <v>29551</v>
      </c>
      <c r="F8" s="35" t="s">
        <v>455</v>
      </c>
      <c r="G8" s="35" t="s">
        <v>45</v>
      </c>
      <c r="H8" s="34" t="s">
        <v>214</v>
      </c>
      <c r="I8" s="35">
        <v>40640</v>
      </c>
      <c r="J8" s="34" t="s">
        <v>24</v>
      </c>
      <c r="K8" s="34" t="s">
        <v>24</v>
      </c>
      <c r="L8" s="34"/>
      <c r="M8" s="34"/>
      <c r="N8" s="34" t="s">
        <v>290</v>
      </c>
      <c r="O8" s="34" t="s">
        <v>216</v>
      </c>
      <c r="P8" s="34" t="s">
        <v>211</v>
      </c>
      <c r="Q8" s="34"/>
      <c r="R8" s="90" t="s">
        <v>345</v>
      </c>
      <c r="S8" s="90" t="s">
        <v>198</v>
      </c>
      <c r="T8" s="17">
        <v>3</v>
      </c>
      <c r="U8" s="1" t="str">
        <f t="shared" si="0"/>
        <v>26/11/1980</v>
      </c>
    </row>
    <row r="9" spans="1:21" s="1" customFormat="1" ht="15.6" x14ac:dyDescent="0.25">
      <c r="A9" s="34">
        <v>4</v>
      </c>
      <c r="B9" s="88" t="s">
        <v>348</v>
      </c>
      <c r="C9" s="51" t="s">
        <v>222</v>
      </c>
      <c r="D9" s="50" t="s">
        <v>223</v>
      </c>
      <c r="E9" s="35">
        <v>31970</v>
      </c>
      <c r="F9" s="35" t="s">
        <v>455</v>
      </c>
      <c r="G9" s="35" t="s">
        <v>224</v>
      </c>
      <c r="H9" s="34" t="s">
        <v>214</v>
      </c>
      <c r="I9" s="35">
        <v>40640</v>
      </c>
      <c r="J9" s="34" t="s">
        <v>24</v>
      </c>
      <c r="K9" s="34" t="s">
        <v>24</v>
      </c>
      <c r="L9" s="34"/>
      <c r="M9" s="34"/>
      <c r="N9" s="34" t="s">
        <v>225</v>
      </c>
      <c r="O9" s="34" t="s">
        <v>216</v>
      </c>
      <c r="P9" s="34" t="s">
        <v>211</v>
      </c>
      <c r="Q9" s="89"/>
      <c r="R9" s="90" t="s">
        <v>345</v>
      </c>
      <c r="S9" s="90" t="s">
        <v>198</v>
      </c>
      <c r="T9" s="17">
        <v>4</v>
      </c>
      <c r="U9" s="1" t="str">
        <f t="shared" si="0"/>
        <v>12/07/1987</v>
      </c>
    </row>
    <row r="10" spans="1:21" s="1" customFormat="1" ht="15.6" x14ac:dyDescent="0.25">
      <c r="A10" s="34">
        <v>5</v>
      </c>
      <c r="B10" s="88" t="s">
        <v>350</v>
      </c>
      <c r="C10" s="51" t="s">
        <v>231</v>
      </c>
      <c r="D10" s="50" t="s">
        <v>232</v>
      </c>
      <c r="E10" s="35">
        <v>32513</v>
      </c>
      <c r="F10" s="35" t="s">
        <v>455</v>
      </c>
      <c r="G10" s="35" t="s">
        <v>144</v>
      </c>
      <c r="H10" s="34" t="s">
        <v>233</v>
      </c>
      <c r="I10" s="35">
        <v>40836</v>
      </c>
      <c r="J10" s="34" t="s">
        <v>24</v>
      </c>
      <c r="K10" s="34" t="s">
        <v>24</v>
      </c>
      <c r="L10" s="34"/>
      <c r="M10" s="34" t="s">
        <v>29</v>
      </c>
      <c r="N10" s="34" t="s">
        <v>218</v>
      </c>
      <c r="O10" s="34" t="s">
        <v>216</v>
      </c>
      <c r="P10" s="34" t="s">
        <v>211</v>
      </c>
      <c r="Q10" s="91" t="s">
        <v>235</v>
      </c>
      <c r="R10" s="90" t="s">
        <v>345</v>
      </c>
      <c r="S10" s="90" t="s">
        <v>198</v>
      </c>
      <c r="T10" s="17">
        <v>5</v>
      </c>
      <c r="U10" s="1" t="str">
        <f t="shared" si="0"/>
        <v>05/01/1989</v>
      </c>
    </row>
    <row r="11" spans="1:21" s="1" customFormat="1" ht="15.6" x14ac:dyDescent="0.25">
      <c r="A11" s="34">
        <v>6</v>
      </c>
      <c r="B11" s="88" t="s">
        <v>351</v>
      </c>
      <c r="C11" s="51" t="s">
        <v>147</v>
      </c>
      <c r="D11" s="50" t="s">
        <v>238</v>
      </c>
      <c r="E11" s="35">
        <v>32784</v>
      </c>
      <c r="F11" s="35" t="s">
        <v>455</v>
      </c>
      <c r="G11" s="35" t="s">
        <v>85</v>
      </c>
      <c r="H11" s="34" t="s">
        <v>233</v>
      </c>
      <c r="I11" s="35">
        <v>40553</v>
      </c>
      <c r="J11" s="34" t="s">
        <v>24</v>
      </c>
      <c r="K11" s="34" t="s">
        <v>24</v>
      </c>
      <c r="L11" s="34"/>
      <c r="M11" s="34"/>
      <c r="N11" s="34" t="s">
        <v>225</v>
      </c>
      <c r="O11" s="34" t="s">
        <v>216</v>
      </c>
      <c r="P11" s="34" t="s">
        <v>211</v>
      </c>
      <c r="Q11" s="92"/>
      <c r="R11" s="90" t="s">
        <v>345</v>
      </c>
      <c r="S11" s="90" t="s">
        <v>198</v>
      </c>
      <c r="T11" s="17">
        <v>6</v>
      </c>
      <c r="U11" s="1" t="str">
        <f t="shared" si="0"/>
        <v>03/10/1989</v>
      </c>
    </row>
    <row r="12" spans="1:21" s="1" customFormat="1" ht="15.6" x14ac:dyDescent="0.25">
      <c r="A12" s="34">
        <v>7</v>
      </c>
      <c r="B12" s="88" t="s">
        <v>352</v>
      </c>
      <c r="C12" s="51" t="s">
        <v>212</v>
      </c>
      <c r="D12" s="50" t="s">
        <v>213</v>
      </c>
      <c r="E12" s="35">
        <v>30462</v>
      </c>
      <c r="F12" s="35" t="s">
        <v>455</v>
      </c>
      <c r="G12" s="35" t="s">
        <v>45</v>
      </c>
      <c r="H12" s="34" t="s">
        <v>214</v>
      </c>
      <c r="I12" s="35">
        <v>40660</v>
      </c>
      <c r="J12" s="34" t="s">
        <v>192</v>
      </c>
      <c r="K12" s="34" t="s">
        <v>24</v>
      </c>
      <c r="L12" s="34"/>
      <c r="M12" s="34"/>
      <c r="N12" s="34" t="s">
        <v>215</v>
      </c>
      <c r="O12" s="34" t="s">
        <v>216</v>
      </c>
      <c r="P12" s="34" t="s">
        <v>211</v>
      </c>
      <c r="Q12" s="34"/>
      <c r="R12" s="90" t="s">
        <v>345</v>
      </c>
      <c r="S12" s="90" t="s">
        <v>198</v>
      </c>
      <c r="T12" s="17">
        <v>7</v>
      </c>
      <c r="U12" s="1" t="str">
        <f t="shared" si="0"/>
        <v>26/05/1983</v>
      </c>
    </row>
    <row r="13" spans="1:21" s="1" customFormat="1" ht="15.6" x14ac:dyDescent="0.25">
      <c r="A13" s="34">
        <v>8</v>
      </c>
      <c r="B13" s="88" t="s">
        <v>353</v>
      </c>
      <c r="C13" s="51" t="s">
        <v>242</v>
      </c>
      <c r="D13" s="50" t="s">
        <v>213</v>
      </c>
      <c r="E13" s="35">
        <v>30966</v>
      </c>
      <c r="F13" s="35" t="s">
        <v>455</v>
      </c>
      <c r="G13" s="35" t="s">
        <v>45</v>
      </c>
      <c r="H13" s="34" t="s">
        <v>233</v>
      </c>
      <c r="I13" s="35">
        <v>40780</v>
      </c>
      <c r="J13" s="34" t="s">
        <v>24</v>
      </c>
      <c r="K13" s="34" t="s">
        <v>24</v>
      </c>
      <c r="L13" s="34"/>
      <c r="M13" s="34"/>
      <c r="N13" s="34" t="s">
        <v>225</v>
      </c>
      <c r="O13" s="34" t="s">
        <v>216</v>
      </c>
      <c r="P13" s="34" t="s">
        <v>211</v>
      </c>
      <c r="Q13" s="34"/>
      <c r="R13" s="90" t="s">
        <v>345</v>
      </c>
      <c r="S13" s="90" t="s">
        <v>198</v>
      </c>
      <c r="T13" s="17">
        <v>8</v>
      </c>
      <c r="U13" s="1" t="str">
        <f t="shared" si="0"/>
        <v>11/10/1984</v>
      </c>
    </row>
    <row r="14" spans="1:21" s="1" customFormat="1" ht="15.6" x14ac:dyDescent="0.25">
      <c r="A14" s="34">
        <v>9</v>
      </c>
      <c r="B14" s="88" t="s">
        <v>354</v>
      </c>
      <c r="C14" s="51" t="s">
        <v>173</v>
      </c>
      <c r="D14" s="50" t="s">
        <v>264</v>
      </c>
      <c r="E14" s="35">
        <v>32328</v>
      </c>
      <c r="F14" s="35" t="s">
        <v>455</v>
      </c>
      <c r="G14" s="35" t="s">
        <v>265</v>
      </c>
      <c r="H14" s="34" t="s">
        <v>214</v>
      </c>
      <c r="I14" s="35">
        <v>40640</v>
      </c>
      <c r="J14" s="34" t="s">
        <v>24</v>
      </c>
      <c r="K14" s="34" t="s">
        <v>24</v>
      </c>
      <c r="L14" s="34"/>
      <c r="M14" s="34"/>
      <c r="N14" s="34" t="s">
        <v>266</v>
      </c>
      <c r="O14" s="34" t="s">
        <v>216</v>
      </c>
      <c r="P14" s="34" t="s">
        <v>211</v>
      </c>
      <c r="Q14" s="34"/>
      <c r="R14" s="93" t="s">
        <v>345</v>
      </c>
      <c r="S14" s="90" t="s">
        <v>198</v>
      </c>
      <c r="T14" s="176">
        <v>9</v>
      </c>
      <c r="U14" s="1" t="str">
        <f t="shared" si="0"/>
        <v>04/07/1988</v>
      </c>
    </row>
    <row r="15" spans="1:21" s="1" customFormat="1" ht="15.6" x14ac:dyDescent="0.25">
      <c r="A15" s="34">
        <v>10</v>
      </c>
      <c r="B15" s="88" t="s">
        <v>355</v>
      </c>
      <c r="C15" s="51" t="s">
        <v>161</v>
      </c>
      <c r="D15" s="50" t="s">
        <v>262</v>
      </c>
      <c r="E15" s="35">
        <v>30455</v>
      </c>
      <c r="F15" s="35" t="s">
        <v>455</v>
      </c>
      <c r="G15" s="35" t="s">
        <v>258</v>
      </c>
      <c r="H15" s="34" t="s">
        <v>214</v>
      </c>
      <c r="I15" s="35">
        <v>40640</v>
      </c>
      <c r="J15" s="34" t="s">
        <v>24</v>
      </c>
      <c r="K15" s="34" t="s">
        <v>24</v>
      </c>
      <c r="L15" s="34"/>
      <c r="M15" s="34"/>
      <c r="N15" s="34" t="s">
        <v>217</v>
      </c>
      <c r="O15" s="34" t="s">
        <v>216</v>
      </c>
      <c r="P15" s="34" t="s">
        <v>211</v>
      </c>
      <c r="Q15" s="34"/>
      <c r="R15" s="93" t="s">
        <v>346</v>
      </c>
      <c r="S15" s="90" t="s">
        <v>198</v>
      </c>
      <c r="T15" s="17">
        <v>1</v>
      </c>
      <c r="U15" s="1" t="str">
        <f t="shared" si="0"/>
        <v>19/05/1983</v>
      </c>
    </row>
    <row r="16" spans="1:21" s="1" customFormat="1" ht="15.6" x14ac:dyDescent="0.25">
      <c r="A16" s="34">
        <v>11</v>
      </c>
      <c r="B16" s="88" t="s">
        <v>356</v>
      </c>
      <c r="C16" s="51" t="s">
        <v>231</v>
      </c>
      <c r="D16" s="50" t="s">
        <v>257</v>
      </c>
      <c r="E16" s="35">
        <v>32690</v>
      </c>
      <c r="F16" s="35" t="s">
        <v>455</v>
      </c>
      <c r="G16" s="35" t="s">
        <v>258</v>
      </c>
      <c r="H16" s="34" t="s">
        <v>214</v>
      </c>
      <c r="I16" s="35">
        <v>40777</v>
      </c>
      <c r="J16" s="34" t="s">
        <v>24</v>
      </c>
      <c r="K16" s="34" t="s">
        <v>24</v>
      </c>
      <c r="L16" s="34"/>
      <c r="M16" s="34"/>
      <c r="N16" s="34" t="s">
        <v>217</v>
      </c>
      <c r="O16" s="34" t="s">
        <v>216</v>
      </c>
      <c r="P16" s="34" t="s">
        <v>211</v>
      </c>
      <c r="Q16" s="89"/>
      <c r="R16" s="93" t="s">
        <v>346</v>
      </c>
      <c r="S16" s="90" t="s">
        <v>198</v>
      </c>
      <c r="T16" s="17">
        <v>2</v>
      </c>
      <c r="U16" s="1" t="str">
        <f t="shared" si="0"/>
        <v>01/07/1989</v>
      </c>
    </row>
    <row r="17" spans="1:21" s="1" customFormat="1" ht="15.6" x14ac:dyDescent="0.25">
      <c r="A17" s="34">
        <v>12</v>
      </c>
      <c r="B17" s="88" t="s">
        <v>357</v>
      </c>
      <c r="C17" s="51" t="s">
        <v>244</v>
      </c>
      <c r="D17" s="50" t="s">
        <v>176</v>
      </c>
      <c r="E17" s="35">
        <v>32241</v>
      </c>
      <c r="F17" s="35" t="s">
        <v>455</v>
      </c>
      <c r="G17" s="35" t="s">
        <v>46</v>
      </c>
      <c r="H17" s="34" t="s">
        <v>214</v>
      </c>
      <c r="I17" s="35">
        <v>40777</v>
      </c>
      <c r="J17" s="34" t="s">
        <v>24</v>
      </c>
      <c r="K17" s="34" t="s">
        <v>24</v>
      </c>
      <c r="L17" s="34"/>
      <c r="M17" s="34"/>
      <c r="N17" s="34" t="s">
        <v>245</v>
      </c>
      <c r="O17" s="34" t="s">
        <v>216</v>
      </c>
      <c r="P17" s="34" t="s">
        <v>211</v>
      </c>
      <c r="Q17" s="34" t="s">
        <v>247</v>
      </c>
      <c r="R17" s="93" t="s">
        <v>346</v>
      </c>
      <c r="S17" s="90" t="s">
        <v>198</v>
      </c>
      <c r="T17" s="17">
        <v>3</v>
      </c>
      <c r="U17" s="1" t="str">
        <f t="shared" si="0"/>
        <v>08/04/1988</v>
      </c>
    </row>
    <row r="18" spans="1:21" s="1" customFormat="1" ht="15.6" x14ac:dyDescent="0.25">
      <c r="A18" s="34">
        <v>13</v>
      </c>
      <c r="B18" s="88" t="s">
        <v>358</v>
      </c>
      <c r="C18" s="51" t="s">
        <v>173</v>
      </c>
      <c r="D18" s="50" t="s">
        <v>284</v>
      </c>
      <c r="E18" s="35">
        <v>30205</v>
      </c>
      <c r="F18" s="35" t="s">
        <v>455</v>
      </c>
      <c r="G18" s="35" t="s">
        <v>81</v>
      </c>
      <c r="H18" s="34" t="s">
        <v>214</v>
      </c>
      <c r="I18" s="35">
        <v>40640</v>
      </c>
      <c r="J18" s="34" t="s">
        <v>24</v>
      </c>
      <c r="K18" s="34" t="s">
        <v>24</v>
      </c>
      <c r="L18" s="34"/>
      <c r="M18" s="34"/>
      <c r="N18" s="34" t="s">
        <v>270</v>
      </c>
      <c r="O18" s="34" t="s">
        <v>216</v>
      </c>
      <c r="P18" s="34" t="s">
        <v>211</v>
      </c>
      <c r="Q18" s="34" t="s">
        <v>286</v>
      </c>
      <c r="R18" s="93" t="s">
        <v>346</v>
      </c>
      <c r="S18" s="90" t="s">
        <v>198</v>
      </c>
      <c r="T18" s="17">
        <v>4</v>
      </c>
      <c r="U18" s="1" t="str">
        <f t="shared" si="0"/>
        <v>11/09/1982</v>
      </c>
    </row>
    <row r="19" spans="1:21" s="1" customFormat="1" ht="15.6" x14ac:dyDescent="0.25">
      <c r="A19" s="34">
        <v>14</v>
      </c>
      <c r="B19" s="88" t="s">
        <v>359</v>
      </c>
      <c r="C19" s="51" t="s">
        <v>167</v>
      </c>
      <c r="D19" s="50" t="s">
        <v>179</v>
      </c>
      <c r="E19" s="35">
        <v>33198</v>
      </c>
      <c r="F19" s="35" t="s">
        <v>455</v>
      </c>
      <c r="G19" s="35" t="s">
        <v>38</v>
      </c>
      <c r="H19" s="34" t="s">
        <v>233</v>
      </c>
      <c r="I19" s="35">
        <v>40778</v>
      </c>
      <c r="J19" s="34" t="s">
        <v>24</v>
      </c>
      <c r="K19" s="34" t="s">
        <v>24</v>
      </c>
      <c r="L19" s="34"/>
      <c r="M19" s="34"/>
      <c r="N19" s="34" t="s">
        <v>260</v>
      </c>
      <c r="O19" s="34" t="s">
        <v>216</v>
      </c>
      <c r="P19" s="34" t="s">
        <v>211</v>
      </c>
      <c r="Q19" s="34"/>
      <c r="R19" s="93" t="s">
        <v>346</v>
      </c>
      <c r="S19" s="90" t="s">
        <v>198</v>
      </c>
      <c r="T19" s="17">
        <v>5</v>
      </c>
      <c r="U19" s="1" t="str">
        <f t="shared" si="0"/>
        <v>21/11/1990</v>
      </c>
    </row>
    <row r="20" spans="1:21" s="1" customFormat="1" ht="15.6" x14ac:dyDescent="0.25">
      <c r="A20" s="34">
        <v>15</v>
      </c>
      <c r="B20" s="88" t="s">
        <v>360</v>
      </c>
      <c r="C20" s="51" t="s">
        <v>173</v>
      </c>
      <c r="D20" s="50" t="s">
        <v>268</v>
      </c>
      <c r="E20" s="35">
        <v>32230</v>
      </c>
      <c r="F20" s="35" t="s">
        <v>455</v>
      </c>
      <c r="G20" s="35" t="s">
        <v>269</v>
      </c>
      <c r="H20" s="34" t="s">
        <v>233</v>
      </c>
      <c r="I20" s="35">
        <v>40778</v>
      </c>
      <c r="J20" s="34" t="s">
        <v>24</v>
      </c>
      <c r="K20" s="34" t="s">
        <v>24</v>
      </c>
      <c r="L20" s="34"/>
      <c r="M20" s="34"/>
      <c r="N20" s="34" t="s">
        <v>270</v>
      </c>
      <c r="O20" s="34" t="s">
        <v>216</v>
      </c>
      <c r="P20" s="34" t="s">
        <v>211</v>
      </c>
      <c r="Q20" s="94"/>
      <c r="R20" s="93" t="s">
        <v>346</v>
      </c>
      <c r="S20" s="90" t="s">
        <v>198</v>
      </c>
      <c r="T20" s="17">
        <v>6</v>
      </c>
      <c r="U20" s="1" t="str">
        <f t="shared" si="0"/>
        <v>28/03/1988</v>
      </c>
    </row>
    <row r="21" spans="1:21" s="1" customFormat="1" ht="15.6" x14ac:dyDescent="0.25">
      <c r="A21" s="34">
        <v>16</v>
      </c>
      <c r="B21" s="88" t="s">
        <v>361</v>
      </c>
      <c r="C21" s="51" t="s">
        <v>189</v>
      </c>
      <c r="D21" s="50" t="s">
        <v>156</v>
      </c>
      <c r="E21" s="35">
        <v>31257</v>
      </c>
      <c r="F21" s="35" t="s">
        <v>455</v>
      </c>
      <c r="G21" s="35" t="s">
        <v>224</v>
      </c>
      <c r="H21" s="34" t="s">
        <v>207</v>
      </c>
      <c r="I21" s="35">
        <v>41022</v>
      </c>
      <c r="J21" s="34" t="s">
        <v>24</v>
      </c>
      <c r="K21" s="34" t="s">
        <v>24</v>
      </c>
      <c r="L21" s="34"/>
      <c r="M21" s="34"/>
      <c r="N21" s="34" t="s">
        <v>220</v>
      </c>
      <c r="O21" s="34" t="s">
        <v>216</v>
      </c>
      <c r="P21" s="34" t="s">
        <v>211</v>
      </c>
      <c r="Q21" s="34" t="s">
        <v>227</v>
      </c>
      <c r="R21" s="93" t="s">
        <v>346</v>
      </c>
      <c r="S21" s="90" t="s">
        <v>198</v>
      </c>
      <c r="T21" s="17">
        <v>7</v>
      </c>
      <c r="U21" s="1" t="str">
        <f t="shared" si="0"/>
        <v>29/07/1985</v>
      </c>
    </row>
    <row r="22" spans="1:21" s="1" customFormat="1" ht="15.6" x14ac:dyDescent="0.25">
      <c r="A22" s="34">
        <v>17</v>
      </c>
      <c r="B22" s="88" t="s">
        <v>362</v>
      </c>
      <c r="C22" s="51" t="s">
        <v>184</v>
      </c>
      <c r="D22" s="50" t="s">
        <v>156</v>
      </c>
      <c r="E22" s="35">
        <v>32770</v>
      </c>
      <c r="F22" s="35" t="s">
        <v>455</v>
      </c>
      <c r="G22" s="35" t="s">
        <v>85</v>
      </c>
      <c r="H22" s="35" t="s">
        <v>240</v>
      </c>
      <c r="I22" s="35">
        <v>40481</v>
      </c>
      <c r="J22" s="34" t="s">
        <v>24</v>
      </c>
      <c r="K22" s="34" t="s">
        <v>24</v>
      </c>
      <c r="L22" s="34"/>
      <c r="M22" s="34"/>
      <c r="N22" s="34" t="s">
        <v>225</v>
      </c>
      <c r="O22" s="34" t="s">
        <v>216</v>
      </c>
      <c r="P22" s="34" t="s">
        <v>211</v>
      </c>
      <c r="Q22" s="34"/>
      <c r="R22" s="93" t="s">
        <v>346</v>
      </c>
      <c r="S22" s="90" t="s">
        <v>198</v>
      </c>
      <c r="T22" s="17">
        <v>8</v>
      </c>
      <c r="U22" s="1" t="str">
        <f t="shared" si="0"/>
        <v>19/09/1989</v>
      </c>
    </row>
    <row r="23" spans="1:21" s="183" customFormat="1" ht="15.6" x14ac:dyDescent="0.25">
      <c r="A23" s="34">
        <v>18</v>
      </c>
      <c r="B23" s="88" t="s">
        <v>363</v>
      </c>
      <c r="C23" s="178" t="s">
        <v>249</v>
      </c>
      <c r="D23" s="179" t="s">
        <v>250</v>
      </c>
      <c r="E23" s="180">
        <v>32523</v>
      </c>
      <c r="F23" s="180" t="s">
        <v>455</v>
      </c>
      <c r="G23" s="180" t="s">
        <v>251</v>
      </c>
      <c r="H23" s="177" t="s">
        <v>252</v>
      </c>
      <c r="I23" s="180">
        <v>41149</v>
      </c>
      <c r="J23" s="177" t="s">
        <v>24</v>
      </c>
      <c r="K23" s="177" t="s">
        <v>24</v>
      </c>
      <c r="L23" s="177"/>
      <c r="M23" s="177" t="s">
        <v>43</v>
      </c>
      <c r="N23" s="177" t="s">
        <v>209</v>
      </c>
      <c r="O23" s="177" t="s">
        <v>216</v>
      </c>
      <c r="P23" s="177" t="s">
        <v>211</v>
      </c>
      <c r="Q23" s="177"/>
      <c r="R23" s="181" t="s">
        <v>346</v>
      </c>
      <c r="S23" s="90" t="s">
        <v>198</v>
      </c>
      <c r="T23" s="182">
        <v>9</v>
      </c>
      <c r="U23" s="183" t="str">
        <f t="shared" si="0"/>
        <v>15/01/1989</v>
      </c>
    </row>
    <row r="24" spans="1:21" s="1" customFormat="1" ht="15.6" x14ac:dyDescent="0.25">
      <c r="A24" s="34">
        <v>19</v>
      </c>
      <c r="B24" s="88" t="s">
        <v>364</v>
      </c>
      <c r="C24" s="51" t="s">
        <v>182</v>
      </c>
      <c r="D24" s="50" t="s">
        <v>183</v>
      </c>
      <c r="E24" s="35">
        <v>32296</v>
      </c>
      <c r="F24" s="35" t="s">
        <v>455</v>
      </c>
      <c r="G24" s="35" t="s">
        <v>48</v>
      </c>
      <c r="H24" s="34" t="s">
        <v>130</v>
      </c>
      <c r="I24" s="35">
        <v>40408</v>
      </c>
      <c r="J24" s="34" t="s">
        <v>194</v>
      </c>
      <c r="K24" s="34" t="s">
        <v>24</v>
      </c>
      <c r="L24" s="34" t="s">
        <v>42</v>
      </c>
      <c r="M24" s="34"/>
      <c r="N24" s="34" t="s">
        <v>131</v>
      </c>
      <c r="O24" s="34" t="s">
        <v>111</v>
      </c>
      <c r="P24" s="34" t="s">
        <v>112</v>
      </c>
      <c r="Q24" s="34"/>
      <c r="R24" s="90" t="s">
        <v>347</v>
      </c>
      <c r="S24" s="90" t="s">
        <v>198</v>
      </c>
      <c r="T24" s="17">
        <v>1</v>
      </c>
      <c r="U24" s="1" t="str">
        <f t="shared" si="0"/>
        <v>02/06/1988</v>
      </c>
    </row>
    <row r="25" spans="1:21" s="1" customFormat="1" ht="15.6" x14ac:dyDescent="0.25">
      <c r="A25" s="34">
        <v>20</v>
      </c>
      <c r="B25" s="88" t="s">
        <v>365</v>
      </c>
      <c r="C25" s="51" t="s">
        <v>189</v>
      </c>
      <c r="D25" s="50" t="s">
        <v>190</v>
      </c>
      <c r="E25" s="35">
        <v>31442</v>
      </c>
      <c r="F25" s="35" t="s">
        <v>455</v>
      </c>
      <c r="G25" s="35" t="s">
        <v>144</v>
      </c>
      <c r="H25" s="34" t="s">
        <v>130</v>
      </c>
      <c r="I25" s="35">
        <v>40078</v>
      </c>
      <c r="J25" s="34" t="s">
        <v>194</v>
      </c>
      <c r="K25" s="34" t="s">
        <v>24</v>
      </c>
      <c r="L25" s="34" t="s">
        <v>42</v>
      </c>
      <c r="M25" s="34"/>
      <c r="N25" s="34" t="s">
        <v>125</v>
      </c>
      <c r="O25" s="34" t="s">
        <v>111</v>
      </c>
      <c r="P25" s="34" t="s">
        <v>112</v>
      </c>
      <c r="Q25" s="34" t="s">
        <v>123</v>
      </c>
      <c r="R25" s="90" t="s">
        <v>347</v>
      </c>
      <c r="S25" s="90"/>
      <c r="T25" s="17">
        <v>2</v>
      </c>
      <c r="U25" s="1" t="str">
        <f t="shared" si="0"/>
        <v>30/01/1986</v>
      </c>
    </row>
    <row r="26" spans="1:21" s="1" customFormat="1" ht="15.6" x14ac:dyDescent="0.25">
      <c r="A26" s="34">
        <v>21</v>
      </c>
      <c r="B26" s="88" t="s">
        <v>366</v>
      </c>
      <c r="C26" s="51" t="s">
        <v>138</v>
      </c>
      <c r="D26" s="50" t="s">
        <v>187</v>
      </c>
      <c r="E26" s="35">
        <v>32430</v>
      </c>
      <c r="F26" s="35" t="s">
        <v>455</v>
      </c>
      <c r="G26" s="35" t="s">
        <v>85</v>
      </c>
      <c r="H26" s="34" t="s">
        <v>130</v>
      </c>
      <c r="I26" s="35">
        <v>40408</v>
      </c>
      <c r="J26" s="34" t="s">
        <v>194</v>
      </c>
      <c r="K26" s="34" t="s">
        <v>24</v>
      </c>
      <c r="L26" s="34" t="s">
        <v>42</v>
      </c>
      <c r="M26" s="34"/>
      <c r="N26" s="34" t="s">
        <v>139</v>
      </c>
      <c r="O26" s="34" t="s">
        <v>111</v>
      </c>
      <c r="P26" s="34" t="s">
        <v>112</v>
      </c>
      <c r="Q26" s="34"/>
      <c r="R26" s="90" t="s">
        <v>347</v>
      </c>
      <c r="S26" s="90"/>
      <c r="T26" s="17">
        <v>3</v>
      </c>
      <c r="U26" s="1" t="str">
        <f t="shared" si="0"/>
        <v>14/10/1988</v>
      </c>
    </row>
    <row r="27" spans="1:21" s="1" customFormat="1" ht="15.6" x14ac:dyDescent="0.25">
      <c r="A27" s="34">
        <v>22</v>
      </c>
      <c r="B27" s="88" t="s">
        <v>367</v>
      </c>
      <c r="C27" s="51" t="s">
        <v>184</v>
      </c>
      <c r="D27" s="50" t="s">
        <v>172</v>
      </c>
      <c r="E27" s="35">
        <v>33122</v>
      </c>
      <c r="F27" s="35" t="s">
        <v>455</v>
      </c>
      <c r="G27" s="35" t="s">
        <v>44</v>
      </c>
      <c r="H27" s="34" t="s">
        <v>130</v>
      </c>
      <c r="I27" s="35">
        <v>40777</v>
      </c>
      <c r="J27" s="34" t="s">
        <v>194</v>
      </c>
      <c r="K27" s="34" t="s">
        <v>24</v>
      </c>
      <c r="L27" s="34" t="s">
        <v>42</v>
      </c>
      <c r="M27" s="34"/>
      <c r="N27" s="34" t="s">
        <v>134</v>
      </c>
      <c r="O27" s="34" t="s">
        <v>111</v>
      </c>
      <c r="P27" s="34" t="s">
        <v>112</v>
      </c>
      <c r="Q27" s="99"/>
      <c r="R27" s="90" t="s">
        <v>347</v>
      </c>
      <c r="S27" s="90" t="s">
        <v>198</v>
      </c>
      <c r="T27" s="17">
        <v>4</v>
      </c>
      <c r="U27" s="1" t="str">
        <f t="shared" si="0"/>
        <v>06/09/1990</v>
      </c>
    </row>
    <row r="28" spans="1:21" s="1" customFormat="1" ht="15.6" x14ac:dyDescent="0.25">
      <c r="A28" s="34">
        <v>23</v>
      </c>
      <c r="B28" s="88" t="s">
        <v>368</v>
      </c>
      <c r="C28" s="51" t="s">
        <v>177</v>
      </c>
      <c r="D28" s="50" t="s">
        <v>178</v>
      </c>
      <c r="E28" s="35">
        <v>33154</v>
      </c>
      <c r="F28" s="35" t="s">
        <v>455</v>
      </c>
      <c r="G28" s="35" t="s">
        <v>38</v>
      </c>
      <c r="H28" s="34" t="s">
        <v>110</v>
      </c>
      <c r="I28" s="35">
        <v>41212</v>
      </c>
      <c r="J28" s="34" t="s">
        <v>194</v>
      </c>
      <c r="K28" s="34" t="s">
        <v>24</v>
      </c>
      <c r="L28" s="34" t="s">
        <v>42</v>
      </c>
      <c r="M28" s="34"/>
      <c r="N28" s="34" t="s">
        <v>103</v>
      </c>
      <c r="O28" s="34" t="s">
        <v>111</v>
      </c>
      <c r="P28" s="34" t="s">
        <v>112</v>
      </c>
      <c r="Q28" s="98" t="s">
        <v>129</v>
      </c>
      <c r="R28" s="90" t="s">
        <v>347</v>
      </c>
      <c r="S28" s="90" t="s">
        <v>198</v>
      </c>
      <c r="T28" s="17">
        <v>5</v>
      </c>
      <c r="U28" s="1" t="str">
        <f t="shared" si="0"/>
        <v>08/10/1990</v>
      </c>
    </row>
    <row r="29" spans="1:21" s="1" customFormat="1" ht="15.6" x14ac:dyDescent="0.25">
      <c r="A29" s="34">
        <v>24</v>
      </c>
      <c r="B29" s="88" t="s">
        <v>369</v>
      </c>
      <c r="C29" s="51" t="s">
        <v>185</v>
      </c>
      <c r="D29" s="50" t="s">
        <v>186</v>
      </c>
      <c r="E29" s="35">
        <v>32966</v>
      </c>
      <c r="F29" s="35" t="s">
        <v>455</v>
      </c>
      <c r="G29" s="35" t="s">
        <v>38</v>
      </c>
      <c r="H29" s="34" t="s">
        <v>130</v>
      </c>
      <c r="I29" s="35">
        <v>40777</v>
      </c>
      <c r="J29" s="34" t="s">
        <v>194</v>
      </c>
      <c r="K29" s="34" t="s">
        <v>24</v>
      </c>
      <c r="L29" s="34" t="s">
        <v>42</v>
      </c>
      <c r="M29" s="34"/>
      <c r="N29" s="34" t="s">
        <v>136</v>
      </c>
      <c r="O29" s="34" t="s">
        <v>111</v>
      </c>
      <c r="P29" s="34" t="s">
        <v>112</v>
      </c>
      <c r="Q29" s="98" t="s">
        <v>123</v>
      </c>
      <c r="R29" s="90" t="s">
        <v>347</v>
      </c>
      <c r="S29" s="90" t="s">
        <v>198</v>
      </c>
      <c r="T29" s="17">
        <v>6</v>
      </c>
      <c r="U29" s="1" t="str">
        <f t="shared" si="0"/>
        <v>03/04/1990</v>
      </c>
    </row>
    <row r="30" spans="1:21" s="1" customFormat="1" ht="15.6" x14ac:dyDescent="0.25">
      <c r="A30" s="34">
        <v>25</v>
      </c>
      <c r="B30" s="88" t="s">
        <v>371</v>
      </c>
      <c r="C30" s="51" t="s">
        <v>175</v>
      </c>
      <c r="D30" s="50" t="s">
        <v>176</v>
      </c>
      <c r="E30" s="35">
        <v>32273</v>
      </c>
      <c r="F30" s="35" t="s">
        <v>455</v>
      </c>
      <c r="G30" s="35" t="s">
        <v>57</v>
      </c>
      <c r="H30" s="34" t="s">
        <v>110</v>
      </c>
      <c r="I30" s="35">
        <v>40355</v>
      </c>
      <c r="J30" s="34" t="s">
        <v>194</v>
      </c>
      <c r="K30" s="34" t="s">
        <v>24</v>
      </c>
      <c r="L30" s="34" t="s">
        <v>42</v>
      </c>
      <c r="M30" s="34"/>
      <c r="N30" s="34" t="s">
        <v>49</v>
      </c>
      <c r="O30" s="34" t="s">
        <v>111</v>
      </c>
      <c r="P30" s="34" t="s">
        <v>112</v>
      </c>
      <c r="Q30" s="98"/>
      <c r="R30" s="90" t="s">
        <v>347</v>
      </c>
      <c r="S30" s="90" t="s">
        <v>198</v>
      </c>
      <c r="T30" s="17">
        <v>7</v>
      </c>
      <c r="U30" s="1" t="str">
        <f t="shared" si="0"/>
        <v>10/05/1988</v>
      </c>
    </row>
    <row r="31" spans="1:21" s="1" customFormat="1" ht="15.6" x14ac:dyDescent="0.25">
      <c r="A31" s="34">
        <v>26</v>
      </c>
      <c r="B31" s="88" t="s">
        <v>372</v>
      </c>
      <c r="C31" s="51" t="s">
        <v>180</v>
      </c>
      <c r="D31" s="50" t="s">
        <v>181</v>
      </c>
      <c r="E31" s="35">
        <v>32113</v>
      </c>
      <c r="F31" s="35" t="s">
        <v>455</v>
      </c>
      <c r="G31" s="35" t="s">
        <v>44</v>
      </c>
      <c r="H31" s="34" t="s">
        <v>120</v>
      </c>
      <c r="I31" s="35">
        <v>40780</v>
      </c>
      <c r="J31" s="34" t="s">
        <v>194</v>
      </c>
      <c r="K31" s="34" t="s">
        <v>195</v>
      </c>
      <c r="L31" s="34" t="s">
        <v>42</v>
      </c>
      <c r="M31" s="34"/>
      <c r="N31" s="34" t="s">
        <v>121</v>
      </c>
      <c r="O31" s="34" t="s">
        <v>111</v>
      </c>
      <c r="P31" s="34" t="s">
        <v>112</v>
      </c>
      <c r="Q31" s="98" t="s">
        <v>123</v>
      </c>
      <c r="R31" s="90" t="s">
        <v>347</v>
      </c>
      <c r="S31" s="90" t="s">
        <v>198</v>
      </c>
      <c r="T31" s="17">
        <v>8</v>
      </c>
      <c r="U31" s="1" t="str">
        <f t="shared" si="0"/>
        <v>02/12/1987</v>
      </c>
    </row>
    <row r="32" spans="1:21" s="1" customFormat="1" ht="15.6" x14ac:dyDescent="0.25">
      <c r="A32" s="34">
        <v>27</v>
      </c>
      <c r="B32" s="88" t="s">
        <v>373</v>
      </c>
      <c r="C32" s="51" t="s">
        <v>167</v>
      </c>
      <c r="D32" s="50" t="s">
        <v>179</v>
      </c>
      <c r="E32" s="35">
        <v>32879</v>
      </c>
      <c r="F32" s="35" t="s">
        <v>455</v>
      </c>
      <c r="G32" s="35" t="s">
        <v>114</v>
      </c>
      <c r="H32" s="34" t="s">
        <v>110</v>
      </c>
      <c r="I32" s="35">
        <v>41131</v>
      </c>
      <c r="J32" s="34" t="s">
        <v>194</v>
      </c>
      <c r="K32" s="34" t="s">
        <v>24</v>
      </c>
      <c r="L32" s="34" t="s">
        <v>42</v>
      </c>
      <c r="M32" s="34" t="s">
        <v>29</v>
      </c>
      <c r="N32" s="34" t="s">
        <v>115</v>
      </c>
      <c r="O32" s="34" t="s">
        <v>111</v>
      </c>
      <c r="P32" s="34" t="s">
        <v>112</v>
      </c>
      <c r="Q32" s="34"/>
      <c r="R32" s="90" t="s">
        <v>347</v>
      </c>
      <c r="S32" s="90" t="s">
        <v>198</v>
      </c>
      <c r="T32" s="17">
        <v>9</v>
      </c>
      <c r="U32" s="1" t="str">
        <f t="shared" si="0"/>
        <v>06/01/1990</v>
      </c>
    </row>
    <row r="33" spans="1:21" s="1" customFormat="1" ht="15.6" x14ac:dyDescent="0.25">
      <c r="A33" s="34">
        <v>28</v>
      </c>
      <c r="B33" s="88" t="s">
        <v>375</v>
      </c>
      <c r="C33" s="51" t="s">
        <v>173</v>
      </c>
      <c r="D33" s="50" t="s">
        <v>191</v>
      </c>
      <c r="E33" s="35">
        <v>32696</v>
      </c>
      <c r="F33" s="35" t="s">
        <v>455</v>
      </c>
      <c r="G33" s="35" t="s">
        <v>45</v>
      </c>
      <c r="H33" s="34" t="s">
        <v>130</v>
      </c>
      <c r="I33" s="35">
        <v>40408</v>
      </c>
      <c r="J33" s="34" t="s">
        <v>194</v>
      </c>
      <c r="K33" s="34" t="s">
        <v>24</v>
      </c>
      <c r="L33" s="34" t="s">
        <v>42</v>
      </c>
      <c r="M33" s="34"/>
      <c r="N33" s="34" t="s">
        <v>26</v>
      </c>
      <c r="O33" s="34" t="s">
        <v>111</v>
      </c>
      <c r="P33" s="34" t="s">
        <v>112</v>
      </c>
      <c r="Q33" s="100"/>
      <c r="R33" s="90" t="s">
        <v>347</v>
      </c>
      <c r="S33" s="90"/>
      <c r="T33" s="17">
        <v>10</v>
      </c>
      <c r="U33" s="1" t="str">
        <f t="shared" si="0"/>
        <v>07/07/1989</v>
      </c>
    </row>
    <row r="34" spans="1:21" s="1" customFormat="1" ht="15.6" x14ac:dyDescent="0.25">
      <c r="A34" s="34">
        <v>29</v>
      </c>
      <c r="B34" s="88" t="s">
        <v>376</v>
      </c>
      <c r="C34" s="178" t="s">
        <v>177</v>
      </c>
      <c r="D34" s="179" t="s">
        <v>188</v>
      </c>
      <c r="E34" s="180">
        <v>32707</v>
      </c>
      <c r="F34" s="180" t="s">
        <v>455</v>
      </c>
      <c r="G34" s="180" t="s">
        <v>141</v>
      </c>
      <c r="H34" s="177" t="s">
        <v>130</v>
      </c>
      <c r="I34" s="180">
        <v>40408</v>
      </c>
      <c r="J34" s="177" t="s">
        <v>194</v>
      </c>
      <c r="K34" s="177" t="s">
        <v>24</v>
      </c>
      <c r="L34" s="177" t="s">
        <v>42</v>
      </c>
      <c r="M34" s="177"/>
      <c r="N34" s="177" t="s">
        <v>25</v>
      </c>
      <c r="O34" s="177" t="s">
        <v>111</v>
      </c>
      <c r="P34" s="177" t="s">
        <v>112</v>
      </c>
      <c r="Q34" s="184" t="s">
        <v>123</v>
      </c>
      <c r="R34" s="185" t="s">
        <v>347</v>
      </c>
      <c r="S34" s="90" t="s">
        <v>198</v>
      </c>
      <c r="T34" s="186">
        <v>11</v>
      </c>
      <c r="U34" s="1" t="str">
        <f t="shared" si="0"/>
        <v>18/07/1989</v>
      </c>
    </row>
    <row r="35" spans="1:21" s="1" customFormat="1" ht="15.6" x14ac:dyDescent="0.25">
      <c r="A35" s="34">
        <v>30</v>
      </c>
      <c r="B35" s="88" t="s">
        <v>377</v>
      </c>
      <c r="C35" s="51" t="s">
        <v>165</v>
      </c>
      <c r="D35" s="50" t="s">
        <v>166</v>
      </c>
      <c r="E35" s="35">
        <v>32870</v>
      </c>
      <c r="F35" s="35" t="s">
        <v>455</v>
      </c>
      <c r="G35" s="35" t="s">
        <v>48</v>
      </c>
      <c r="H35" s="34" t="s">
        <v>52</v>
      </c>
      <c r="I35" s="35">
        <v>40770</v>
      </c>
      <c r="J35" s="34" t="s">
        <v>24</v>
      </c>
      <c r="K35" s="34" t="s">
        <v>24</v>
      </c>
      <c r="L35" s="34"/>
      <c r="M35" s="34"/>
      <c r="N35" s="34" t="s">
        <v>55</v>
      </c>
      <c r="O35" s="34" t="s">
        <v>53</v>
      </c>
      <c r="P35" s="34" t="s">
        <v>90</v>
      </c>
      <c r="Q35" s="34"/>
      <c r="R35" s="90" t="s">
        <v>347</v>
      </c>
      <c r="S35" s="90" t="s">
        <v>198</v>
      </c>
      <c r="T35" s="176">
        <v>12</v>
      </c>
      <c r="U35" s="1" t="str">
        <f t="shared" si="0"/>
        <v>28/12/1989</v>
      </c>
    </row>
    <row r="36" spans="1:21" s="1" customFormat="1" ht="15.6" x14ac:dyDescent="0.25">
      <c r="A36" s="34">
        <v>31</v>
      </c>
      <c r="B36" s="88" t="s">
        <v>378</v>
      </c>
      <c r="C36" s="51" t="s">
        <v>308</v>
      </c>
      <c r="D36" s="50" t="s">
        <v>257</v>
      </c>
      <c r="E36" s="35">
        <v>32668</v>
      </c>
      <c r="F36" s="35" t="s">
        <v>455</v>
      </c>
      <c r="G36" s="35" t="s">
        <v>309</v>
      </c>
      <c r="H36" s="34" t="s">
        <v>295</v>
      </c>
      <c r="I36" s="35">
        <v>41039</v>
      </c>
      <c r="J36" s="34" t="s">
        <v>24</v>
      </c>
      <c r="K36" s="34" t="s">
        <v>24</v>
      </c>
      <c r="L36" s="34"/>
      <c r="M36" s="34"/>
      <c r="N36" s="34" t="s">
        <v>310</v>
      </c>
      <c r="O36" s="34" t="s">
        <v>296</v>
      </c>
      <c r="P36" s="34" t="s">
        <v>297</v>
      </c>
      <c r="Q36" s="34"/>
      <c r="R36" s="93" t="s">
        <v>348</v>
      </c>
      <c r="S36" s="90" t="s">
        <v>198</v>
      </c>
      <c r="T36" s="17">
        <v>1</v>
      </c>
      <c r="U36" s="1" t="str">
        <f t="shared" si="0"/>
        <v>09/06/1989</v>
      </c>
    </row>
    <row r="37" spans="1:21" s="1" customFormat="1" ht="15.6" x14ac:dyDescent="0.25">
      <c r="A37" s="34">
        <v>32</v>
      </c>
      <c r="B37" s="88" t="s">
        <v>379</v>
      </c>
      <c r="C37" s="51" t="s">
        <v>302</v>
      </c>
      <c r="D37" s="50" t="s">
        <v>303</v>
      </c>
      <c r="E37" s="35">
        <v>32716</v>
      </c>
      <c r="F37" s="35" t="s">
        <v>455</v>
      </c>
      <c r="G37" s="35" t="s">
        <v>269</v>
      </c>
      <c r="H37" s="34" t="s">
        <v>304</v>
      </c>
      <c r="I37" s="35">
        <v>41131</v>
      </c>
      <c r="J37" s="34" t="s">
        <v>24</v>
      </c>
      <c r="K37" s="34" t="s">
        <v>24</v>
      </c>
      <c r="L37" s="34"/>
      <c r="M37" s="34"/>
      <c r="N37" s="34" t="s">
        <v>131</v>
      </c>
      <c r="O37" s="34" t="s">
        <v>296</v>
      </c>
      <c r="P37" s="34" t="s">
        <v>297</v>
      </c>
      <c r="Q37" s="34"/>
      <c r="R37" s="93" t="s">
        <v>348</v>
      </c>
      <c r="S37" s="90" t="s">
        <v>198</v>
      </c>
      <c r="T37" s="17">
        <v>2</v>
      </c>
      <c r="U37" s="1" t="str">
        <f t="shared" si="0"/>
        <v>27/07/1989</v>
      </c>
    </row>
    <row r="38" spans="1:21" s="1" customFormat="1" ht="15.6" x14ac:dyDescent="0.25">
      <c r="A38" s="34">
        <v>33</v>
      </c>
      <c r="B38" s="88" t="s">
        <v>380</v>
      </c>
      <c r="C38" s="51" t="s">
        <v>293</v>
      </c>
      <c r="D38" s="50" t="s">
        <v>148</v>
      </c>
      <c r="E38" s="35">
        <v>32914</v>
      </c>
      <c r="F38" s="35" t="s">
        <v>455</v>
      </c>
      <c r="G38" s="35" t="s">
        <v>294</v>
      </c>
      <c r="H38" s="34" t="s">
        <v>295</v>
      </c>
      <c r="I38" s="35">
        <v>41039</v>
      </c>
      <c r="J38" s="34" t="s">
        <v>24</v>
      </c>
      <c r="K38" s="34" t="s">
        <v>24</v>
      </c>
      <c r="L38" s="34"/>
      <c r="M38" s="34"/>
      <c r="N38" s="34" t="s">
        <v>87</v>
      </c>
      <c r="O38" s="34" t="s">
        <v>296</v>
      </c>
      <c r="P38" s="34" t="s">
        <v>297</v>
      </c>
      <c r="Q38" s="34" t="s">
        <v>300</v>
      </c>
      <c r="R38" s="93" t="s">
        <v>348</v>
      </c>
      <c r="S38" s="90" t="s">
        <v>198</v>
      </c>
      <c r="T38" s="17">
        <v>3</v>
      </c>
      <c r="U38" s="1" t="str">
        <f t="shared" ref="U38:U65" si="1">IF(E38="","",TEXT(E38,"dd/mm/yyyy"))</f>
        <v>10/02/1990</v>
      </c>
    </row>
    <row r="39" spans="1:21" s="1" customFormat="1" ht="15.6" x14ac:dyDescent="0.25">
      <c r="A39" s="34">
        <v>34</v>
      </c>
      <c r="B39" s="88" t="s">
        <v>381</v>
      </c>
      <c r="C39" s="51" t="s">
        <v>313</v>
      </c>
      <c r="D39" s="50" t="s">
        <v>314</v>
      </c>
      <c r="E39" s="35">
        <v>33803</v>
      </c>
      <c r="F39" s="35" t="s">
        <v>455</v>
      </c>
      <c r="G39" s="35" t="s">
        <v>315</v>
      </c>
      <c r="H39" s="34" t="s">
        <v>316</v>
      </c>
      <c r="I39" s="35">
        <v>41211</v>
      </c>
      <c r="J39" s="34" t="s">
        <v>24</v>
      </c>
      <c r="K39" s="34" t="s">
        <v>24</v>
      </c>
      <c r="L39" s="34"/>
      <c r="M39" s="34"/>
      <c r="N39" s="34" t="s">
        <v>311</v>
      </c>
      <c r="O39" s="34" t="s">
        <v>296</v>
      </c>
      <c r="P39" s="34" t="s">
        <v>297</v>
      </c>
      <c r="Q39" s="34" t="s">
        <v>318</v>
      </c>
      <c r="R39" s="93" t="s">
        <v>348</v>
      </c>
      <c r="S39" s="90" t="s">
        <v>198</v>
      </c>
      <c r="T39" s="17">
        <v>4</v>
      </c>
      <c r="U39" s="1" t="str">
        <f t="shared" si="1"/>
        <v>18/07/1992</v>
      </c>
    </row>
    <row r="40" spans="1:21" s="1" customFormat="1" ht="15.6" x14ac:dyDescent="0.25">
      <c r="A40" s="34">
        <v>35</v>
      </c>
      <c r="B40" s="88" t="s">
        <v>382</v>
      </c>
      <c r="C40" s="51" t="s">
        <v>167</v>
      </c>
      <c r="D40" s="50" t="s">
        <v>322</v>
      </c>
      <c r="E40" s="35">
        <v>33053</v>
      </c>
      <c r="F40" s="35" t="s">
        <v>455</v>
      </c>
      <c r="G40" s="35" t="s">
        <v>114</v>
      </c>
      <c r="H40" s="34" t="s">
        <v>316</v>
      </c>
      <c r="I40" s="35">
        <v>40422</v>
      </c>
      <c r="J40" s="34" t="s">
        <v>24</v>
      </c>
      <c r="K40" s="34" t="s">
        <v>24</v>
      </c>
      <c r="L40" s="34"/>
      <c r="M40" s="34"/>
      <c r="N40" s="34" t="s">
        <v>137</v>
      </c>
      <c r="O40" s="34" t="s">
        <v>296</v>
      </c>
      <c r="P40" s="34" t="s">
        <v>297</v>
      </c>
      <c r="Q40" s="34"/>
      <c r="R40" s="93" t="s">
        <v>348</v>
      </c>
      <c r="S40" s="90" t="s">
        <v>198</v>
      </c>
      <c r="T40" s="17">
        <v>5</v>
      </c>
      <c r="U40" s="1" t="str">
        <f t="shared" si="1"/>
        <v>29/06/1990</v>
      </c>
    </row>
    <row r="41" spans="1:21" s="1" customFormat="1" ht="15.6" x14ac:dyDescent="0.25">
      <c r="A41" s="34">
        <v>36</v>
      </c>
      <c r="B41" s="88" t="s">
        <v>383</v>
      </c>
      <c r="C41" s="51" t="s">
        <v>149</v>
      </c>
      <c r="D41" s="50" t="s">
        <v>150</v>
      </c>
      <c r="E41" s="35">
        <v>31515</v>
      </c>
      <c r="F41" s="35" t="s">
        <v>456</v>
      </c>
      <c r="G41" s="35" t="s">
        <v>38</v>
      </c>
      <c r="H41" s="34" t="s">
        <v>75</v>
      </c>
      <c r="I41" s="35">
        <v>40481</v>
      </c>
      <c r="J41" s="34" t="s">
        <v>24</v>
      </c>
      <c r="K41" s="34" t="s">
        <v>24</v>
      </c>
      <c r="L41" s="34" t="s">
        <v>42</v>
      </c>
      <c r="M41" s="34" t="s">
        <v>43</v>
      </c>
      <c r="N41" s="34" t="s">
        <v>27</v>
      </c>
      <c r="O41" s="34" t="s">
        <v>51</v>
      </c>
      <c r="P41" s="34" t="s">
        <v>77</v>
      </c>
      <c r="Q41" s="89"/>
      <c r="R41" s="90" t="s">
        <v>348</v>
      </c>
      <c r="S41" s="90" t="s">
        <v>198</v>
      </c>
      <c r="T41" s="17">
        <v>6</v>
      </c>
      <c r="U41" s="1" t="str">
        <f t="shared" si="1"/>
        <v>13/04/1986</v>
      </c>
    </row>
    <row r="42" spans="1:21" s="1" customFormat="1" ht="15.6" x14ac:dyDescent="0.25">
      <c r="A42" s="34">
        <v>37</v>
      </c>
      <c r="B42" s="88" t="s">
        <v>384</v>
      </c>
      <c r="C42" s="51" t="s">
        <v>151</v>
      </c>
      <c r="D42" s="50" t="s">
        <v>152</v>
      </c>
      <c r="E42" s="35">
        <v>32767</v>
      </c>
      <c r="F42" s="35" t="s">
        <v>455</v>
      </c>
      <c r="G42" s="35" t="s">
        <v>57</v>
      </c>
      <c r="H42" s="34" t="s">
        <v>50</v>
      </c>
      <c r="I42" s="35">
        <v>40357</v>
      </c>
      <c r="J42" s="34" t="s">
        <v>24</v>
      </c>
      <c r="K42" s="34" t="s">
        <v>24</v>
      </c>
      <c r="L42" s="34" t="s">
        <v>42</v>
      </c>
      <c r="M42" s="34"/>
      <c r="N42" s="34" t="s">
        <v>78</v>
      </c>
      <c r="O42" s="34" t="s">
        <v>51</v>
      </c>
      <c r="P42" s="34" t="s">
        <v>77</v>
      </c>
      <c r="Q42" s="97"/>
      <c r="R42" s="90" t="s">
        <v>348</v>
      </c>
      <c r="S42" s="90" t="s">
        <v>198</v>
      </c>
      <c r="T42" s="17">
        <v>7</v>
      </c>
      <c r="U42" s="1" t="str">
        <f t="shared" si="1"/>
        <v>16/09/1989</v>
      </c>
    </row>
    <row r="43" spans="1:21" s="1" customFormat="1" ht="15.6" x14ac:dyDescent="0.25">
      <c r="A43" s="34">
        <v>38</v>
      </c>
      <c r="B43" s="88" t="s">
        <v>385</v>
      </c>
      <c r="C43" s="51" t="s">
        <v>157</v>
      </c>
      <c r="D43" s="50" t="s">
        <v>158</v>
      </c>
      <c r="E43" s="35">
        <v>32206</v>
      </c>
      <c r="F43" s="35" t="s">
        <v>456</v>
      </c>
      <c r="G43" s="35" t="s">
        <v>48</v>
      </c>
      <c r="H43" s="34" t="s">
        <v>75</v>
      </c>
      <c r="I43" s="35">
        <v>40904</v>
      </c>
      <c r="J43" s="34" t="s">
        <v>24</v>
      </c>
      <c r="K43" s="34" t="s">
        <v>24</v>
      </c>
      <c r="L43" s="34" t="s">
        <v>42</v>
      </c>
      <c r="M43" s="34"/>
      <c r="N43" s="34" t="s">
        <v>84</v>
      </c>
      <c r="O43" s="34" t="s">
        <v>51</v>
      </c>
      <c r="P43" s="34" t="s">
        <v>77</v>
      </c>
      <c r="Q43" s="98"/>
      <c r="R43" s="90" t="s">
        <v>348</v>
      </c>
      <c r="S43" s="90" t="s">
        <v>198</v>
      </c>
      <c r="T43" s="17">
        <v>8</v>
      </c>
      <c r="U43" s="1" t="str">
        <f t="shared" si="1"/>
        <v>04/03/1988</v>
      </c>
    </row>
    <row r="44" spans="1:21" s="1" customFormat="1" ht="15.6" x14ac:dyDescent="0.25">
      <c r="A44" s="34">
        <v>39</v>
      </c>
      <c r="B44" s="88" t="s">
        <v>386</v>
      </c>
      <c r="C44" s="51" t="s">
        <v>159</v>
      </c>
      <c r="D44" s="50" t="s">
        <v>160</v>
      </c>
      <c r="E44" s="35">
        <v>32441</v>
      </c>
      <c r="F44" s="35" t="s">
        <v>456</v>
      </c>
      <c r="G44" s="35" t="s">
        <v>85</v>
      </c>
      <c r="H44" s="34" t="s">
        <v>75</v>
      </c>
      <c r="I44" s="35">
        <v>40831</v>
      </c>
      <c r="J44" s="34" t="s">
        <v>24</v>
      </c>
      <c r="K44" s="34" t="s">
        <v>24</v>
      </c>
      <c r="L44" s="34" t="s">
        <v>42</v>
      </c>
      <c r="M44" s="34"/>
      <c r="N44" s="34" t="s">
        <v>55</v>
      </c>
      <c r="O44" s="34" t="s">
        <v>51</v>
      </c>
      <c r="P44" s="34" t="s">
        <v>77</v>
      </c>
      <c r="Q44" s="98"/>
      <c r="R44" s="90" t="s">
        <v>348</v>
      </c>
      <c r="S44" s="90" t="s">
        <v>198</v>
      </c>
      <c r="T44" s="17">
        <v>9</v>
      </c>
      <c r="U44" s="1" t="str">
        <f t="shared" si="1"/>
        <v>25/10/1988</v>
      </c>
    </row>
    <row r="45" spans="1:21" s="1" customFormat="1" ht="15.6" x14ac:dyDescent="0.25">
      <c r="A45" s="34">
        <v>40</v>
      </c>
      <c r="B45" s="88" t="s">
        <v>387</v>
      </c>
      <c r="C45" s="51" t="s">
        <v>155</v>
      </c>
      <c r="D45" s="50" t="s">
        <v>156</v>
      </c>
      <c r="E45" s="35">
        <v>33144</v>
      </c>
      <c r="F45" s="35" t="s">
        <v>455</v>
      </c>
      <c r="G45" s="35" t="s">
        <v>44</v>
      </c>
      <c r="H45" s="34" t="s">
        <v>75</v>
      </c>
      <c r="I45" s="35">
        <v>41082</v>
      </c>
      <c r="J45" s="34" t="s">
        <v>24</v>
      </c>
      <c r="K45" s="34" t="s">
        <v>24</v>
      </c>
      <c r="L45" s="34" t="s">
        <v>42</v>
      </c>
      <c r="M45" s="34"/>
      <c r="N45" s="34" t="s">
        <v>26</v>
      </c>
      <c r="O45" s="34" t="s">
        <v>51</v>
      </c>
      <c r="P45" s="34" t="s">
        <v>77</v>
      </c>
      <c r="Q45" s="34"/>
      <c r="R45" s="90" t="s">
        <v>348</v>
      </c>
      <c r="S45" s="90" t="s">
        <v>198</v>
      </c>
      <c r="T45" s="17">
        <v>10</v>
      </c>
      <c r="U45" s="1" t="str">
        <f t="shared" si="1"/>
        <v>28/09/1990</v>
      </c>
    </row>
    <row r="46" spans="1:21" s="183" customFormat="1" ht="15.6" x14ac:dyDescent="0.25">
      <c r="A46" s="34">
        <v>41</v>
      </c>
      <c r="B46" s="88" t="s">
        <v>388</v>
      </c>
      <c r="C46" s="51" t="s">
        <v>153</v>
      </c>
      <c r="D46" s="50" t="s">
        <v>154</v>
      </c>
      <c r="E46" s="35">
        <v>32183</v>
      </c>
      <c r="F46" s="35" t="s">
        <v>456</v>
      </c>
      <c r="G46" s="35" t="s">
        <v>81</v>
      </c>
      <c r="H46" s="34" t="s">
        <v>83</v>
      </c>
      <c r="I46" s="35">
        <v>41092</v>
      </c>
      <c r="J46" s="34" t="s">
        <v>24</v>
      </c>
      <c r="K46" s="34" t="s">
        <v>24</v>
      </c>
      <c r="L46" s="34"/>
      <c r="M46" s="34"/>
      <c r="N46" s="34" t="s">
        <v>82</v>
      </c>
      <c r="O46" s="34" t="s">
        <v>51</v>
      </c>
      <c r="P46" s="34" t="s">
        <v>77</v>
      </c>
      <c r="Q46" s="34"/>
      <c r="R46" s="90" t="s">
        <v>348</v>
      </c>
      <c r="S46" s="90" t="s">
        <v>198</v>
      </c>
      <c r="T46" s="17">
        <v>11</v>
      </c>
      <c r="U46" s="183" t="str">
        <f t="shared" si="1"/>
        <v>10/02/1988</v>
      </c>
    </row>
    <row r="47" spans="1:21" s="1" customFormat="1" ht="15.6" x14ac:dyDescent="0.25">
      <c r="A47" s="34">
        <v>42</v>
      </c>
      <c r="B47" s="88" t="s">
        <v>389</v>
      </c>
      <c r="C47" s="51" t="s">
        <v>161</v>
      </c>
      <c r="D47" s="50" t="s">
        <v>162</v>
      </c>
      <c r="E47" s="35">
        <v>32454</v>
      </c>
      <c r="F47" s="35" t="s">
        <v>455</v>
      </c>
      <c r="G47" s="35" t="s">
        <v>48</v>
      </c>
      <c r="H47" s="34" t="s">
        <v>86</v>
      </c>
      <c r="I47" s="35">
        <v>40770</v>
      </c>
      <c r="J47" s="34" t="s">
        <v>24</v>
      </c>
      <c r="K47" s="34" t="s">
        <v>24</v>
      </c>
      <c r="L47" s="34"/>
      <c r="M47" s="34" t="s">
        <v>29</v>
      </c>
      <c r="N47" s="34" t="s">
        <v>87</v>
      </c>
      <c r="O47" s="34" t="s">
        <v>88</v>
      </c>
      <c r="P47" s="34" t="s">
        <v>89</v>
      </c>
      <c r="Q47" s="34"/>
      <c r="R47" s="90" t="s">
        <v>348</v>
      </c>
      <c r="S47" s="90" t="s">
        <v>198</v>
      </c>
      <c r="T47" s="176">
        <v>12</v>
      </c>
      <c r="U47" s="1" t="str">
        <f t="shared" si="1"/>
        <v>07/11/1988</v>
      </c>
    </row>
    <row r="48" spans="1:21" s="1" customFormat="1" ht="15.6" x14ac:dyDescent="0.25">
      <c r="A48" s="34">
        <v>43</v>
      </c>
      <c r="B48" s="88" t="s">
        <v>390</v>
      </c>
      <c r="C48" s="51" t="s">
        <v>331</v>
      </c>
      <c r="D48" s="50" t="s">
        <v>170</v>
      </c>
      <c r="E48" s="35">
        <v>32434</v>
      </c>
      <c r="F48" s="35" t="s">
        <v>455</v>
      </c>
      <c r="G48" s="35" t="s">
        <v>332</v>
      </c>
      <c r="H48" s="34" t="s">
        <v>333</v>
      </c>
      <c r="I48" s="35">
        <v>40729</v>
      </c>
      <c r="J48" s="34" t="s">
        <v>24</v>
      </c>
      <c r="K48" s="34" t="s">
        <v>24</v>
      </c>
      <c r="L48" s="34" t="s">
        <v>325</v>
      </c>
      <c r="M48" s="34" t="s">
        <v>29</v>
      </c>
      <c r="N48" s="34" t="s">
        <v>40</v>
      </c>
      <c r="O48" s="34" t="s">
        <v>326</v>
      </c>
      <c r="P48" s="34" t="s">
        <v>327</v>
      </c>
      <c r="Q48" s="34"/>
      <c r="R48" s="93" t="s">
        <v>350</v>
      </c>
      <c r="S48" s="90" t="s">
        <v>198</v>
      </c>
      <c r="T48" s="17">
        <v>1</v>
      </c>
      <c r="U48" s="1" t="str">
        <f t="shared" si="1"/>
        <v>18/10/1988</v>
      </c>
    </row>
    <row r="49" spans="1:21" s="1" customFormat="1" ht="15.6" x14ac:dyDescent="0.25">
      <c r="A49" s="34">
        <v>44</v>
      </c>
      <c r="B49" s="88" t="s">
        <v>391</v>
      </c>
      <c r="C49" s="51" t="s">
        <v>175</v>
      </c>
      <c r="D49" s="50" t="s">
        <v>152</v>
      </c>
      <c r="E49" s="35">
        <v>32314</v>
      </c>
      <c r="F49" s="35" t="s">
        <v>455</v>
      </c>
      <c r="G49" s="35" t="s">
        <v>44</v>
      </c>
      <c r="H49" s="34" t="s">
        <v>324</v>
      </c>
      <c r="I49" s="35">
        <v>40512</v>
      </c>
      <c r="J49" s="34" t="s">
        <v>192</v>
      </c>
      <c r="K49" s="34" t="s">
        <v>24</v>
      </c>
      <c r="L49" s="34" t="s">
        <v>325</v>
      </c>
      <c r="M49" s="34" t="s">
        <v>29</v>
      </c>
      <c r="N49" s="34" t="s">
        <v>92</v>
      </c>
      <c r="O49" s="34" t="s">
        <v>326</v>
      </c>
      <c r="P49" s="34" t="s">
        <v>327</v>
      </c>
      <c r="Q49" s="89"/>
      <c r="R49" s="93" t="s">
        <v>350</v>
      </c>
      <c r="S49" s="90" t="s">
        <v>198</v>
      </c>
      <c r="T49" s="17">
        <v>2</v>
      </c>
      <c r="U49" s="1" t="str">
        <f t="shared" si="1"/>
        <v>20/06/1988</v>
      </c>
    </row>
    <row r="50" spans="1:21" s="1" customFormat="1" ht="15.6" x14ac:dyDescent="0.25">
      <c r="A50" s="34">
        <v>45</v>
      </c>
      <c r="B50" s="88" t="s">
        <v>392</v>
      </c>
      <c r="C50" s="51" t="s">
        <v>337</v>
      </c>
      <c r="D50" s="50" t="s">
        <v>156</v>
      </c>
      <c r="E50" s="35">
        <v>32147</v>
      </c>
      <c r="F50" s="35" t="s">
        <v>455</v>
      </c>
      <c r="G50" s="35" t="s">
        <v>294</v>
      </c>
      <c r="H50" s="34" t="s">
        <v>333</v>
      </c>
      <c r="I50" s="35">
        <v>40729</v>
      </c>
      <c r="J50" s="34" t="s">
        <v>24</v>
      </c>
      <c r="K50" s="34" t="s">
        <v>24</v>
      </c>
      <c r="L50" s="34" t="s">
        <v>325</v>
      </c>
      <c r="M50" s="34"/>
      <c r="N50" s="34" t="s">
        <v>40</v>
      </c>
      <c r="O50" s="34" t="s">
        <v>326</v>
      </c>
      <c r="P50" s="34" t="s">
        <v>327</v>
      </c>
      <c r="Q50" s="34"/>
      <c r="R50" s="93" t="s">
        <v>350</v>
      </c>
      <c r="S50" s="90" t="s">
        <v>198</v>
      </c>
      <c r="T50" s="17">
        <v>3</v>
      </c>
      <c r="U50" s="1" t="str">
        <f t="shared" si="1"/>
        <v>05/01/1988</v>
      </c>
    </row>
    <row r="51" spans="1:21" s="1" customFormat="1" ht="15.6" x14ac:dyDescent="0.25">
      <c r="A51" s="34">
        <v>46</v>
      </c>
      <c r="B51" s="88" t="s">
        <v>393</v>
      </c>
      <c r="C51" s="51" t="s">
        <v>147</v>
      </c>
      <c r="D51" s="50" t="s">
        <v>148</v>
      </c>
      <c r="E51" s="35">
        <v>32212</v>
      </c>
      <c r="F51" s="35" t="s">
        <v>455</v>
      </c>
      <c r="G51" s="35" t="s">
        <v>45</v>
      </c>
      <c r="H51" s="34" t="s">
        <v>69</v>
      </c>
      <c r="I51" s="35">
        <v>40765</v>
      </c>
      <c r="J51" s="34" t="s">
        <v>24</v>
      </c>
      <c r="K51" s="34" t="s">
        <v>24</v>
      </c>
      <c r="L51" s="34"/>
      <c r="M51" s="34"/>
      <c r="N51" s="34" t="s">
        <v>59</v>
      </c>
      <c r="O51" s="34" t="s">
        <v>58</v>
      </c>
      <c r="P51" s="34" t="s">
        <v>70</v>
      </c>
      <c r="Q51" s="34"/>
      <c r="R51" s="93" t="s">
        <v>350</v>
      </c>
      <c r="S51" s="90" t="s">
        <v>198</v>
      </c>
      <c r="T51" s="17">
        <v>4</v>
      </c>
      <c r="U51" s="1" t="str">
        <f t="shared" si="1"/>
        <v>10/03/1988</v>
      </c>
    </row>
    <row r="52" spans="1:21" s="1" customFormat="1" ht="15.6" x14ac:dyDescent="0.25">
      <c r="A52" s="34">
        <v>47</v>
      </c>
      <c r="B52" s="88" t="s">
        <v>394</v>
      </c>
      <c r="C52" s="51" t="s">
        <v>173</v>
      </c>
      <c r="D52" s="50" t="s">
        <v>174</v>
      </c>
      <c r="E52" s="35">
        <v>30416</v>
      </c>
      <c r="F52" s="35" t="s">
        <v>455</v>
      </c>
      <c r="G52" s="35" t="s">
        <v>41</v>
      </c>
      <c r="H52" s="34" t="s">
        <v>100</v>
      </c>
      <c r="I52" s="35">
        <v>38635</v>
      </c>
      <c r="J52" s="34" t="s">
        <v>24</v>
      </c>
      <c r="K52" s="34" t="s">
        <v>24</v>
      </c>
      <c r="L52" s="34"/>
      <c r="M52" s="34"/>
      <c r="N52" s="34" t="s">
        <v>200</v>
      </c>
      <c r="O52" s="34" t="s">
        <v>60</v>
      </c>
      <c r="P52" s="34" t="s">
        <v>102</v>
      </c>
      <c r="Q52" s="34" t="s">
        <v>123</v>
      </c>
      <c r="R52" s="93" t="s">
        <v>350</v>
      </c>
      <c r="S52" s="90" t="s">
        <v>198</v>
      </c>
      <c r="T52" s="17">
        <v>5</v>
      </c>
      <c r="U52" s="1" t="str">
        <f t="shared" si="1"/>
        <v>10/04/1983</v>
      </c>
    </row>
    <row r="53" spans="1:21" s="174" customFormat="1" ht="15.6" x14ac:dyDescent="0.25">
      <c r="A53" s="34">
        <v>48</v>
      </c>
      <c r="B53" s="88" t="s">
        <v>395</v>
      </c>
      <c r="C53" s="51" t="s">
        <v>169</v>
      </c>
      <c r="D53" s="50" t="s">
        <v>170</v>
      </c>
      <c r="E53" s="35">
        <v>32411</v>
      </c>
      <c r="F53" s="35" t="s">
        <v>455</v>
      </c>
      <c r="G53" s="35" t="s">
        <v>46</v>
      </c>
      <c r="H53" s="34" t="s">
        <v>98</v>
      </c>
      <c r="I53" s="35">
        <v>40402</v>
      </c>
      <c r="J53" s="34" t="s">
        <v>24</v>
      </c>
      <c r="K53" s="34" t="s">
        <v>24</v>
      </c>
      <c r="L53" s="34" t="s">
        <v>197</v>
      </c>
      <c r="M53" s="34"/>
      <c r="N53" s="34" t="s">
        <v>54</v>
      </c>
      <c r="O53" s="34" t="s">
        <v>93</v>
      </c>
      <c r="P53" s="34" t="s">
        <v>94</v>
      </c>
      <c r="Q53" s="34"/>
      <c r="R53" s="93" t="s">
        <v>350</v>
      </c>
      <c r="S53" s="90" t="s">
        <v>198</v>
      </c>
      <c r="T53" s="17">
        <v>6</v>
      </c>
      <c r="U53" s="174" t="str">
        <f t="shared" si="1"/>
        <v>25/09/1988</v>
      </c>
    </row>
    <row r="54" spans="1:21" s="174" customFormat="1" ht="15.6" x14ac:dyDescent="0.25">
      <c r="A54" s="34">
        <v>49</v>
      </c>
      <c r="B54" s="88" t="s">
        <v>396</v>
      </c>
      <c r="C54" s="51" t="s">
        <v>167</v>
      </c>
      <c r="D54" s="50" t="s">
        <v>168</v>
      </c>
      <c r="E54" s="35">
        <v>29570</v>
      </c>
      <c r="F54" s="35" t="s">
        <v>455</v>
      </c>
      <c r="G54" s="35" t="s">
        <v>48</v>
      </c>
      <c r="H54" s="34" t="s">
        <v>91</v>
      </c>
      <c r="I54" s="35">
        <v>40303</v>
      </c>
      <c r="J54" s="34" t="s">
        <v>192</v>
      </c>
      <c r="K54" s="34" t="s">
        <v>24</v>
      </c>
      <c r="L54" s="34" t="s">
        <v>196</v>
      </c>
      <c r="M54" s="34" t="s">
        <v>29</v>
      </c>
      <c r="N54" s="34" t="s">
        <v>92</v>
      </c>
      <c r="O54" s="34" t="s">
        <v>93</v>
      </c>
      <c r="P54" s="34" t="s">
        <v>94</v>
      </c>
      <c r="Q54" s="34" t="s">
        <v>97</v>
      </c>
      <c r="R54" s="93" t="s">
        <v>350</v>
      </c>
      <c r="S54" s="90" t="s">
        <v>198</v>
      </c>
      <c r="T54" s="176">
        <v>7</v>
      </c>
      <c r="U54" s="174" t="str">
        <f t="shared" si="1"/>
        <v>15/12/1980</v>
      </c>
    </row>
    <row r="55" spans="1:21" s="1" customFormat="1" ht="15.6" x14ac:dyDescent="0.25">
      <c r="A55" s="34">
        <v>50</v>
      </c>
      <c r="B55" s="88"/>
      <c r="C55" s="170" t="s">
        <v>163</v>
      </c>
      <c r="D55" s="171" t="s">
        <v>164</v>
      </c>
      <c r="E55" s="172">
        <v>32520</v>
      </c>
      <c r="F55" s="172" t="s">
        <v>455</v>
      </c>
      <c r="G55" s="172" t="s">
        <v>44</v>
      </c>
      <c r="H55" s="169" t="s">
        <v>52</v>
      </c>
      <c r="I55" s="172">
        <v>40770</v>
      </c>
      <c r="J55" s="169" t="s">
        <v>24</v>
      </c>
      <c r="K55" s="169" t="s">
        <v>24</v>
      </c>
      <c r="L55" s="169"/>
      <c r="M55" s="169"/>
      <c r="N55" s="169" t="s">
        <v>28</v>
      </c>
      <c r="O55" s="169" t="s">
        <v>53</v>
      </c>
      <c r="P55" s="169" t="s">
        <v>90</v>
      </c>
      <c r="Q55" s="169"/>
      <c r="R55" s="173"/>
      <c r="S55" s="173"/>
      <c r="T55" s="96"/>
      <c r="U55" s="1" t="str">
        <f t="shared" si="1"/>
        <v>12/01/1989</v>
      </c>
    </row>
    <row r="56" spans="1:21" s="1" customFormat="1" ht="15.6" x14ac:dyDescent="0.25">
      <c r="A56" s="34">
        <v>51</v>
      </c>
      <c r="B56" s="88"/>
      <c r="C56" s="170" t="s">
        <v>171</v>
      </c>
      <c r="D56" s="171" t="s">
        <v>172</v>
      </c>
      <c r="E56" s="172">
        <v>32299</v>
      </c>
      <c r="F56" s="172" t="s">
        <v>455</v>
      </c>
      <c r="G56" s="172" t="s">
        <v>44</v>
      </c>
      <c r="H56" s="169" t="s">
        <v>100</v>
      </c>
      <c r="I56" s="172">
        <v>40360</v>
      </c>
      <c r="J56" s="169" t="s">
        <v>193</v>
      </c>
      <c r="K56" s="169" t="s">
        <v>24</v>
      </c>
      <c r="L56" s="169"/>
      <c r="M56" s="169"/>
      <c r="N56" s="169" t="s">
        <v>61</v>
      </c>
      <c r="O56" s="169" t="s">
        <v>60</v>
      </c>
      <c r="P56" s="169" t="s">
        <v>102</v>
      </c>
      <c r="Q56" s="169"/>
      <c r="R56" s="175"/>
      <c r="S56" s="175"/>
      <c r="T56" s="96"/>
      <c r="U56" s="1" t="str">
        <f t="shared" si="1"/>
        <v>05/06/1988</v>
      </c>
    </row>
    <row r="57" spans="1:21" s="1" customFormat="1" ht="15.6" x14ac:dyDescent="0.25">
      <c r="A57" s="34"/>
      <c r="B57" s="88"/>
      <c r="C57" s="51"/>
      <c r="D57" s="50"/>
      <c r="E57" s="35"/>
      <c r="F57" s="35"/>
      <c r="G57" s="35"/>
      <c r="H57" s="34"/>
      <c r="I57" s="35"/>
      <c r="J57" s="34"/>
      <c r="K57" s="34"/>
      <c r="L57" s="34"/>
      <c r="M57" s="34"/>
      <c r="N57" s="34"/>
      <c r="O57" s="34"/>
      <c r="P57" s="34"/>
      <c r="Q57" s="89"/>
      <c r="R57" s="93"/>
      <c r="S57" s="93"/>
      <c r="T57" s="17"/>
      <c r="U57" s="1" t="str">
        <f t="shared" si="1"/>
        <v/>
      </c>
    </row>
    <row r="58" spans="1:21" s="1" customFormat="1" ht="15.6" x14ac:dyDescent="0.25">
      <c r="A58" s="34"/>
      <c r="B58" s="88"/>
      <c r="C58" s="51"/>
      <c r="D58" s="50"/>
      <c r="E58" s="35"/>
      <c r="F58" s="35"/>
      <c r="G58" s="35"/>
      <c r="H58" s="34"/>
      <c r="I58" s="35"/>
      <c r="J58" s="34"/>
      <c r="K58" s="34"/>
      <c r="L58" s="34"/>
      <c r="M58" s="34"/>
      <c r="N58" s="34"/>
      <c r="O58" s="34"/>
      <c r="P58" s="34"/>
      <c r="Q58" s="34"/>
      <c r="R58" s="93"/>
      <c r="S58" s="93"/>
      <c r="T58" s="17"/>
      <c r="U58" s="1" t="str">
        <f t="shared" si="1"/>
        <v/>
      </c>
    </row>
    <row r="59" spans="1:21" s="1" customFormat="1" ht="15.6" x14ac:dyDescent="0.25">
      <c r="A59" s="34"/>
      <c r="B59" s="88"/>
      <c r="C59" s="51"/>
      <c r="D59" s="50"/>
      <c r="E59" s="35"/>
      <c r="F59" s="35"/>
      <c r="G59" s="35"/>
      <c r="H59" s="34"/>
      <c r="I59" s="35"/>
      <c r="J59" s="34"/>
      <c r="K59" s="34"/>
      <c r="L59" s="34"/>
      <c r="M59" s="34"/>
      <c r="N59" s="34"/>
      <c r="O59" s="34"/>
      <c r="P59" s="34"/>
      <c r="Q59" s="98"/>
      <c r="R59" s="90"/>
      <c r="S59" s="90"/>
      <c r="T59" s="17"/>
      <c r="U59" s="1" t="str">
        <f t="shared" si="1"/>
        <v/>
      </c>
    </row>
    <row r="60" spans="1:21" s="1" customFormat="1" ht="15.6" x14ac:dyDescent="0.25">
      <c r="A60" s="34"/>
      <c r="B60" s="88"/>
      <c r="C60" s="51"/>
      <c r="D60" s="50"/>
      <c r="E60" s="35"/>
      <c r="F60" s="35"/>
      <c r="G60" s="35"/>
      <c r="H60" s="34"/>
      <c r="I60" s="35"/>
      <c r="J60" s="34"/>
      <c r="K60" s="34"/>
      <c r="L60" s="34"/>
      <c r="M60" s="34"/>
      <c r="N60" s="34"/>
      <c r="O60" s="34"/>
      <c r="P60" s="34"/>
      <c r="Q60" s="34"/>
      <c r="R60" s="93"/>
      <c r="S60" s="93"/>
      <c r="T60" s="17"/>
      <c r="U60" s="1" t="str">
        <f t="shared" si="1"/>
        <v/>
      </c>
    </row>
    <row r="61" spans="1:21" s="1" customFormat="1" ht="15.6" x14ac:dyDescent="0.25">
      <c r="A61" s="34"/>
      <c r="B61" s="88"/>
      <c r="C61" s="51"/>
      <c r="D61" s="50"/>
      <c r="E61" s="35"/>
      <c r="F61" s="35"/>
      <c r="G61" s="35"/>
      <c r="H61" s="34"/>
      <c r="I61" s="35"/>
      <c r="J61" s="34"/>
      <c r="K61" s="34"/>
      <c r="L61" s="34"/>
      <c r="M61" s="34"/>
      <c r="N61" s="34"/>
      <c r="O61" s="34"/>
      <c r="P61" s="34"/>
      <c r="Q61" s="34"/>
      <c r="R61" s="93"/>
      <c r="S61" s="93"/>
      <c r="T61" s="17"/>
      <c r="U61" s="1" t="str">
        <f t="shared" si="1"/>
        <v/>
      </c>
    </row>
    <row r="62" spans="1:21" s="1" customFormat="1" ht="15.6" x14ac:dyDescent="0.25">
      <c r="A62" s="34"/>
      <c r="B62" s="88"/>
      <c r="C62" s="51"/>
      <c r="D62" s="50"/>
      <c r="E62" s="35"/>
      <c r="F62" s="35"/>
      <c r="G62" s="35"/>
      <c r="H62" s="34"/>
      <c r="I62" s="35"/>
      <c r="J62" s="34"/>
      <c r="K62" s="34"/>
      <c r="L62" s="34"/>
      <c r="M62" s="34"/>
      <c r="N62" s="34"/>
      <c r="O62" s="34"/>
      <c r="P62" s="34"/>
      <c r="Q62" s="34"/>
      <c r="R62" s="93"/>
      <c r="S62" s="93"/>
      <c r="T62" s="17"/>
      <c r="U62" s="1" t="str">
        <f t="shared" si="1"/>
        <v/>
      </c>
    </row>
    <row r="63" spans="1:21" s="1" customFormat="1" ht="15.6" x14ac:dyDescent="0.25">
      <c r="A63" s="34"/>
      <c r="B63" s="88"/>
      <c r="C63" s="51"/>
      <c r="D63" s="50"/>
      <c r="E63" s="35"/>
      <c r="F63" s="35"/>
      <c r="G63" s="35"/>
      <c r="H63" s="34"/>
      <c r="I63" s="35"/>
      <c r="J63" s="34"/>
      <c r="K63" s="34"/>
      <c r="L63" s="34"/>
      <c r="M63" s="34"/>
      <c r="N63" s="34"/>
      <c r="O63" s="34"/>
      <c r="P63" s="34"/>
      <c r="Q63" s="34"/>
      <c r="R63" s="93"/>
      <c r="S63" s="93"/>
      <c r="T63" s="17"/>
      <c r="U63" s="1" t="str">
        <f t="shared" si="1"/>
        <v/>
      </c>
    </row>
    <row r="64" spans="1:21" s="1" customFormat="1" ht="15.6" x14ac:dyDescent="0.25">
      <c r="A64" s="34"/>
      <c r="B64" s="88"/>
      <c r="C64" s="51"/>
      <c r="D64" s="50"/>
      <c r="E64" s="35"/>
      <c r="F64" s="35"/>
      <c r="G64" s="35"/>
      <c r="H64" s="34"/>
      <c r="I64" s="35"/>
      <c r="J64" s="34"/>
      <c r="K64" s="34"/>
      <c r="L64" s="34"/>
      <c r="M64" s="34"/>
      <c r="N64" s="34"/>
      <c r="O64" s="34"/>
      <c r="P64" s="34"/>
      <c r="Q64" s="34"/>
      <c r="R64" s="93"/>
      <c r="S64" s="93"/>
      <c r="T64" s="17"/>
      <c r="U64" s="1" t="str">
        <f t="shared" si="1"/>
        <v/>
      </c>
    </row>
    <row r="65" spans="1:21" s="1" customFormat="1" ht="15.6" x14ac:dyDescent="0.25">
      <c r="A65" s="34"/>
      <c r="B65" s="88"/>
      <c r="C65" s="51"/>
      <c r="D65" s="50"/>
      <c r="E65" s="35"/>
      <c r="F65" s="35"/>
      <c r="G65" s="35"/>
      <c r="H65" s="34"/>
      <c r="I65" s="35"/>
      <c r="J65" s="34"/>
      <c r="K65" s="34"/>
      <c r="L65" s="34"/>
      <c r="M65" s="34"/>
      <c r="N65" s="34"/>
      <c r="O65" s="34"/>
      <c r="P65" s="34"/>
      <c r="Q65" s="34"/>
      <c r="R65" s="93"/>
      <c r="S65" s="93"/>
      <c r="T65" s="17"/>
      <c r="U65" s="1" t="str">
        <f t="shared" si="1"/>
        <v/>
      </c>
    </row>
    <row r="66" spans="1:21" ht="18" customHeight="1" x14ac:dyDescent="0.2"/>
    <row r="67" spans="1:21" s="31" customFormat="1" ht="18" customHeight="1" x14ac:dyDescent="0.25">
      <c r="A67" s="28"/>
      <c r="B67" s="28"/>
      <c r="C67" s="29" t="s">
        <v>409</v>
      </c>
      <c r="D67" s="30"/>
      <c r="E67" s="103"/>
      <c r="F67" s="103"/>
      <c r="G67" s="103"/>
      <c r="H67" s="28"/>
      <c r="I67" s="28"/>
      <c r="J67" s="28"/>
      <c r="K67" s="28"/>
      <c r="L67" s="28"/>
      <c r="M67" s="28"/>
      <c r="N67" s="28"/>
      <c r="O67" s="28"/>
      <c r="P67" s="28"/>
      <c r="Q67" s="28"/>
      <c r="R67" s="104"/>
      <c r="S67" s="104"/>
      <c r="T67" s="28"/>
    </row>
    <row r="68" spans="1:21" s="31" customFormat="1" ht="18" customHeight="1" x14ac:dyDescent="0.25">
      <c r="A68" s="28"/>
      <c r="B68" s="28"/>
      <c r="C68" s="30"/>
      <c r="D68" s="30"/>
      <c r="E68" s="105" t="s">
        <v>410</v>
      </c>
      <c r="F68" s="105"/>
      <c r="G68" s="103"/>
      <c r="H68" s="28"/>
      <c r="I68" s="28"/>
      <c r="J68" s="28"/>
      <c r="K68" s="28"/>
      <c r="L68" s="28"/>
      <c r="M68" s="28"/>
      <c r="N68" s="28"/>
      <c r="O68" s="28"/>
      <c r="P68" s="28"/>
      <c r="Q68" s="28"/>
      <c r="R68" s="104"/>
      <c r="S68" s="104"/>
      <c r="T68" s="28"/>
    </row>
    <row r="69" spans="1:21" ht="18" customHeight="1" x14ac:dyDescent="0.3">
      <c r="Q69" s="33"/>
    </row>
    <row r="70" spans="1:21" ht="18" customHeight="1" x14ac:dyDescent="0.3">
      <c r="E70" s="34" t="s">
        <v>210</v>
      </c>
      <c r="F70" s="106">
        <f t="shared" ref="F70:F92" si="2">COUNTIF($O$6:$O$65,E70)</f>
        <v>1</v>
      </c>
      <c r="Q70" s="33"/>
    </row>
    <row r="71" spans="1:21" ht="18" customHeight="1" x14ac:dyDescent="0.3">
      <c r="E71" s="34" t="s">
        <v>349</v>
      </c>
      <c r="F71" s="106">
        <f t="shared" si="2"/>
        <v>0</v>
      </c>
      <c r="Q71" s="33"/>
    </row>
    <row r="72" spans="1:21" ht="18" customHeight="1" x14ac:dyDescent="0.3">
      <c r="A72" s="24"/>
      <c r="B72" s="24"/>
      <c r="C72" s="24"/>
      <c r="D72" s="24"/>
      <c r="E72" s="34" t="s">
        <v>216</v>
      </c>
      <c r="F72" s="106">
        <f t="shared" si="2"/>
        <v>17</v>
      </c>
      <c r="G72" s="24"/>
      <c r="H72" s="24"/>
      <c r="I72" s="24"/>
      <c r="J72" s="24"/>
      <c r="K72" s="24"/>
      <c r="L72" s="24"/>
      <c r="M72" s="24"/>
      <c r="N72" s="24"/>
      <c r="O72" s="24"/>
      <c r="P72" s="24"/>
      <c r="Q72" s="33"/>
      <c r="R72" s="24"/>
      <c r="S72" s="24"/>
    </row>
    <row r="73" spans="1:21" ht="18" customHeight="1" x14ac:dyDescent="0.3">
      <c r="A73" s="24"/>
      <c r="B73" s="24"/>
      <c r="C73" s="24"/>
      <c r="D73" s="24"/>
      <c r="E73" s="34" t="s">
        <v>370</v>
      </c>
      <c r="F73" s="106">
        <f t="shared" si="2"/>
        <v>0</v>
      </c>
      <c r="G73" s="24"/>
      <c r="H73" s="24"/>
      <c r="I73" s="24"/>
      <c r="J73" s="24"/>
      <c r="K73" s="24"/>
      <c r="L73" s="24"/>
      <c r="M73" s="24"/>
      <c r="N73" s="24"/>
      <c r="O73" s="24"/>
      <c r="P73" s="24"/>
      <c r="Q73" s="33"/>
      <c r="R73" s="24"/>
      <c r="S73" s="24"/>
    </row>
    <row r="74" spans="1:21" ht="18" customHeight="1" x14ac:dyDescent="0.3">
      <c r="A74" s="24"/>
      <c r="B74" s="24"/>
      <c r="C74" s="24"/>
      <c r="D74" s="24"/>
      <c r="E74" s="34" t="s">
        <v>374</v>
      </c>
      <c r="F74" s="106">
        <f t="shared" si="2"/>
        <v>0</v>
      </c>
      <c r="G74" s="24"/>
      <c r="H74" s="24"/>
      <c r="I74" s="24"/>
      <c r="J74" s="24"/>
      <c r="K74" s="24"/>
      <c r="L74" s="24"/>
      <c r="M74" s="24"/>
      <c r="N74" s="24"/>
      <c r="O74" s="24"/>
      <c r="P74" s="24"/>
      <c r="Q74" s="33"/>
      <c r="R74" s="24"/>
      <c r="S74" s="24"/>
    </row>
    <row r="75" spans="1:21" ht="18" customHeight="1" x14ac:dyDescent="0.3">
      <c r="A75" s="24"/>
      <c r="B75" s="24"/>
      <c r="C75" s="24"/>
      <c r="D75" s="24"/>
      <c r="E75" s="34" t="s">
        <v>296</v>
      </c>
      <c r="F75" s="106">
        <f t="shared" si="2"/>
        <v>5</v>
      </c>
      <c r="G75" s="24"/>
      <c r="H75" s="24"/>
      <c r="I75" s="24"/>
      <c r="J75" s="24"/>
      <c r="K75" s="24"/>
      <c r="L75" s="24"/>
      <c r="M75" s="24"/>
      <c r="N75" s="24"/>
      <c r="O75" s="24"/>
      <c r="P75" s="24"/>
      <c r="Q75" s="33"/>
      <c r="R75" s="24"/>
      <c r="S75" s="24"/>
    </row>
    <row r="76" spans="1:21" ht="15.6" x14ac:dyDescent="0.3">
      <c r="E76" s="34" t="s">
        <v>51</v>
      </c>
      <c r="F76" s="106">
        <f t="shared" si="2"/>
        <v>6</v>
      </c>
    </row>
    <row r="77" spans="1:21" ht="15.6" x14ac:dyDescent="0.3">
      <c r="E77" s="34" t="s">
        <v>53</v>
      </c>
      <c r="F77" s="106">
        <f t="shared" si="2"/>
        <v>2</v>
      </c>
    </row>
    <row r="78" spans="1:21" ht="15.6" x14ac:dyDescent="0.3">
      <c r="E78" s="34" t="s">
        <v>111</v>
      </c>
      <c r="F78" s="106">
        <f t="shared" si="2"/>
        <v>11</v>
      </c>
    </row>
    <row r="79" spans="1:21" ht="15.6" x14ac:dyDescent="0.3">
      <c r="E79" s="34" t="s">
        <v>397</v>
      </c>
      <c r="F79" s="106">
        <f t="shared" si="2"/>
        <v>0</v>
      </c>
    </row>
    <row r="80" spans="1:21" ht="15.6" x14ac:dyDescent="0.3">
      <c r="E80" s="34" t="s">
        <v>60</v>
      </c>
      <c r="F80" s="106">
        <f t="shared" si="2"/>
        <v>2</v>
      </c>
    </row>
    <row r="81" spans="5:6" ht="15.6" x14ac:dyDescent="0.3">
      <c r="E81" s="34" t="s">
        <v>398</v>
      </c>
      <c r="F81" s="106">
        <f t="shared" si="2"/>
        <v>0</v>
      </c>
    </row>
    <row r="82" spans="5:6" ht="15.6" x14ac:dyDescent="0.3">
      <c r="E82" s="34" t="s">
        <v>58</v>
      </c>
      <c r="F82" s="106">
        <f t="shared" si="2"/>
        <v>1</v>
      </c>
    </row>
    <row r="83" spans="5:6" ht="15.6" x14ac:dyDescent="0.3">
      <c r="E83" s="34" t="s">
        <v>399</v>
      </c>
      <c r="F83" s="106">
        <f t="shared" si="2"/>
        <v>0</v>
      </c>
    </row>
    <row r="84" spans="5:6" ht="15.6" x14ac:dyDescent="0.3">
      <c r="E84" s="34" t="s">
        <v>400</v>
      </c>
      <c r="F84" s="106">
        <f t="shared" si="2"/>
        <v>0</v>
      </c>
    </row>
    <row r="85" spans="5:6" ht="15.6" x14ac:dyDescent="0.3">
      <c r="E85" s="34" t="s">
        <v>401</v>
      </c>
      <c r="F85" s="106">
        <f t="shared" si="2"/>
        <v>0</v>
      </c>
    </row>
    <row r="86" spans="5:6" ht="15.6" x14ac:dyDescent="0.3">
      <c r="E86" s="34" t="s">
        <v>402</v>
      </c>
      <c r="F86" s="106">
        <f t="shared" si="2"/>
        <v>0</v>
      </c>
    </row>
    <row r="87" spans="5:6" ht="15.6" x14ac:dyDescent="0.3">
      <c r="E87" s="34" t="s">
        <v>403</v>
      </c>
      <c r="F87" s="106">
        <f t="shared" si="2"/>
        <v>0</v>
      </c>
    </row>
    <row r="88" spans="5:6" ht="15.6" x14ac:dyDescent="0.3">
      <c r="E88" s="34" t="s">
        <v>411</v>
      </c>
      <c r="F88" s="106">
        <f t="shared" si="2"/>
        <v>0</v>
      </c>
    </row>
    <row r="89" spans="5:6" ht="15.6" x14ac:dyDescent="0.3">
      <c r="E89" s="34" t="s">
        <v>405</v>
      </c>
      <c r="F89" s="106">
        <f t="shared" si="2"/>
        <v>0</v>
      </c>
    </row>
    <row r="90" spans="5:6" ht="15.6" x14ac:dyDescent="0.3">
      <c r="E90" s="34" t="s">
        <v>406</v>
      </c>
      <c r="F90" s="106">
        <f t="shared" si="2"/>
        <v>0</v>
      </c>
    </row>
    <row r="91" spans="5:6" ht="15.6" x14ac:dyDescent="0.3">
      <c r="E91" s="34" t="s">
        <v>407</v>
      </c>
      <c r="F91" s="106">
        <f t="shared" si="2"/>
        <v>0</v>
      </c>
    </row>
    <row r="92" spans="5:6" ht="15.6" x14ac:dyDescent="0.3">
      <c r="E92" s="34" t="s">
        <v>408</v>
      </c>
      <c r="F92" s="106">
        <f t="shared" si="2"/>
        <v>0</v>
      </c>
    </row>
    <row r="93" spans="5:6" ht="15.6" x14ac:dyDescent="0.3">
      <c r="E93"/>
      <c r="F93" s="107">
        <f>SUM(F70:F92)</f>
        <v>45</v>
      </c>
    </row>
    <row r="94" spans="5:6" ht="15" x14ac:dyDescent="0.25">
      <c r="E94"/>
    </row>
    <row r="95" spans="5:6" ht="15" x14ac:dyDescent="0.25">
      <c r="E95"/>
    </row>
    <row r="96" spans="5:6" ht="15" x14ac:dyDescent="0.25">
      <c r="E96"/>
    </row>
    <row r="97" spans="5:5" ht="15" x14ac:dyDescent="0.25">
      <c r="E97"/>
    </row>
    <row r="98" spans="5:5" ht="15" x14ac:dyDescent="0.25">
      <c r="E98"/>
    </row>
    <row r="99" spans="5:5" ht="15" x14ac:dyDescent="0.25">
      <c r="E99"/>
    </row>
    <row r="100" spans="5:5" ht="15" x14ac:dyDescent="0.25">
      <c r="E100"/>
    </row>
    <row r="101" spans="5:5" ht="15" x14ac:dyDescent="0.25">
      <c r="E101"/>
    </row>
    <row r="102" spans="5:5" ht="15" x14ac:dyDescent="0.25">
      <c r="E102"/>
    </row>
    <row r="103" spans="5:5" ht="15" x14ac:dyDescent="0.25">
      <c r="E103"/>
    </row>
    <row r="104" spans="5:5" ht="15" x14ac:dyDescent="0.25">
      <c r="E104"/>
    </row>
    <row r="105" spans="5:5" ht="15" x14ac:dyDescent="0.25">
      <c r="E105"/>
    </row>
    <row r="106" spans="5:5" ht="15" x14ac:dyDescent="0.25">
      <c r="E106"/>
    </row>
    <row r="107" spans="5:5" ht="15" x14ac:dyDescent="0.25">
      <c r="E107"/>
    </row>
    <row r="108" spans="5:5" ht="15" x14ac:dyDescent="0.25">
      <c r="E108"/>
    </row>
    <row r="109" spans="5:5" ht="15" x14ac:dyDescent="0.25">
      <c r="E109"/>
    </row>
    <row r="110" spans="5:5" ht="15" x14ac:dyDescent="0.25">
      <c r="E110"/>
    </row>
    <row r="111" spans="5:5" ht="15" x14ac:dyDescent="0.25">
      <c r="E111"/>
    </row>
    <row r="112" spans="5:5" ht="15" x14ac:dyDescent="0.25">
      <c r="E112"/>
    </row>
    <row r="113" spans="5:5" ht="15" x14ac:dyDescent="0.25">
      <c r="E113"/>
    </row>
    <row r="114" spans="5:5" ht="15" x14ac:dyDescent="0.25">
      <c r="E114"/>
    </row>
    <row r="115" spans="5:5" ht="15" x14ac:dyDescent="0.25">
      <c r="E115"/>
    </row>
    <row r="116" spans="5:5" ht="15" x14ac:dyDescent="0.25">
      <c r="E116"/>
    </row>
    <row r="117" spans="5:5" ht="15" x14ac:dyDescent="0.25">
      <c r="E117"/>
    </row>
    <row r="118" spans="5:5" ht="15" x14ac:dyDescent="0.25">
      <c r="E118"/>
    </row>
    <row r="119" spans="5:5" ht="15" x14ac:dyDescent="0.25">
      <c r="E119"/>
    </row>
    <row r="120" spans="5:5" ht="15" x14ac:dyDescent="0.25">
      <c r="E120"/>
    </row>
    <row r="121" spans="5:5" ht="15" x14ac:dyDescent="0.25">
      <c r="E121"/>
    </row>
    <row r="122" spans="5:5" ht="15" x14ac:dyDescent="0.25">
      <c r="E122"/>
    </row>
    <row r="123" spans="5:5" ht="15" x14ac:dyDescent="0.25">
      <c r="E123"/>
    </row>
    <row r="124" spans="5:5" ht="15" x14ac:dyDescent="0.25">
      <c r="E124"/>
    </row>
    <row r="125" spans="5:5" ht="15" x14ac:dyDescent="0.25">
      <c r="E125"/>
    </row>
    <row r="126" spans="5:5" ht="15" x14ac:dyDescent="0.25">
      <c r="E126"/>
    </row>
    <row r="127" spans="5:5" ht="15" x14ac:dyDescent="0.25">
      <c r="E127"/>
    </row>
    <row r="128" spans="5:5" ht="15" x14ac:dyDescent="0.25">
      <c r="E128"/>
    </row>
    <row r="129" spans="5:5" ht="15" x14ac:dyDescent="0.25">
      <c r="E129"/>
    </row>
    <row r="130" spans="5:5" ht="15" x14ac:dyDescent="0.25">
      <c r="E130"/>
    </row>
    <row r="131" spans="5:5" ht="15" x14ac:dyDescent="0.25">
      <c r="E131"/>
    </row>
    <row r="132" spans="5:5" ht="15" x14ac:dyDescent="0.25">
      <c r="E132"/>
    </row>
    <row r="133" spans="5:5" ht="15" x14ac:dyDescent="0.25">
      <c r="E133"/>
    </row>
    <row r="134" spans="5:5" ht="15" x14ac:dyDescent="0.25">
      <c r="E134"/>
    </row>
    <row r="135" spans="5:5" ht="15" x14ac:dyDescent="0.25">
      <c r="E135"/>
    </row>
    <row r="136" spans="5:5" ht="15" x14ac:dyDescent="0.25">
      <c r="E136"/>
    </row>
    <row r="137" spans="5:5" ht="15" x14ac:dyDescent="0.25">
      <c r="E137"/>
    </row>
    <row r="138" spans="5:5" ht="15" x14ac:dyDescent="0.25">
      <c r="E138"/>
    </row>
    <row r="139" spans="5:5" ht="15" x14ac:dyDescent="0.25">
      <c r="E139"/>
    </row>
    <row r="140" spans="5:5" ht="15" x14ac:dyDescent="0.25">
      <c r="E140"/>
    </row>
    <row r="141" spans="5:5" ht="15" x14ac:dyDescent="0.25">
      <c r="E141"/>
    </row>
    <row r="142" spans="5:5" ht="15" x14ac:dyDescent="0.25">
      <c r="E142"/>
    </row>
    <row r="143" spans="5:5" ht="15" x14ac:dyDescent="0.25">
      <c r="E143"/>
    </row>
    <row r="144" spans="5:5" ht="15" x14ac:dyDescent="0.25">
      <c r="E144"/>
    </row>
    <row r="145" spans="5:5" ht="15" x14ac:dyDescent="0.25">
      <c r="E145"/>
    </row>
    <row r="146" spans="5:5" ht="15" x14ac:dyDescent="0.25">
      <c r="E146"/>
    </row>
  </sheetData>
  <autoFilter ref="A5:T60"/>
  <mergeCells count="19">
    <mergeCell ref="R2:R4"/>
    <mergeCell ref="A2:A4"/>
    <mergeCell ref="B2:B4"/>
    <mergeCell ref="C2:D4"/>
    <mergeCell ref="E2:E4"/>
    <mergeCell ref="F2:F4"/>
    <mergeCell ref="H3:H4"/>
    <mergeCell ref="I3:I4"/>
    <mergeCell ref="J3:J4"/>
    <mergeCell ref="P2:P4"/>
    <mergeCell ref="K3:K4"/>
    <mergeCell ref="L3:L4"/>
    <mergeCell ref="M2:M4"/>
    <mergeCell ref="Q2:Q4"/>
    <mergeCell ref="G2:G4"/>
    <mergeCell ref="H2:I2"/>
    <mergeCell ref="J2:L2"/>
    <mergeCell ref="N2:N4"/>
    <mergeCell ref="O2:O4"/>
  </mergeCell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tabSelected="1" workbookViewId="0">
      <selection activeCell="A2" sqref="A2:K2"/>
    </sheetView>
  </sheetViews>
  <sheetFormatPr defaultRowHeight="15" x14ac:dyDescent="0.25"/>
  <cols>
    <col min="1" max="1" width="3.08984375" customWidth="1"/>
    <col min="2" max="2" width="14.08984375" customWidth="1"/>
    <col min="3" max="3" width="8.1796875" customWidth="1"/>
    <col min="4" max="4" width="21.90625" customWidth="1"/>
    <col min="5" max="5" width="12.6328125" style="297" customWidth="1"/>
    <col min="6" max="6" width="5" customWidth="1"/>
    <col min="7" max="7" width="13.08984375" customWidth="1"/>
    <col min="8" max="9" width="7.90625" customWidth="1"/>
    <col min="10" max="10" width="5.6328125" customWidth="1"/>
    <col min="11" max="11" width="5.08984375" customWidth="1"/>
    <col min="255" max="255" width="3.08984375" customWidth="1"/>
    <col min="256" max="256" width="14.08984375" customWidth="1"/>
    <col min="257" max="257" width="9.1796875" customWidth="1"/>
    <col min="258" max="258" width="25.08984375" customWidth="1"/>
    <col min="259" max="259" width="11.08984375" customWidth="1"/>
    <col min="260" max="260" width="6.6328125" customWidth="1"/>
    <col min="261" max="261" width="15.08984375" customWidth="1"/>
    <col min="262" max="262" width="5" customWidth="1"/>
    <col min="263" max="263" width="11.453125" customWidth="1"/>
    <col min="264" max="264" width="6.453125" customWidth="1"/>
    <col min="265" max="265" width="5.54296875" customWidth="1"/>
    <col min="266" max="266" width="6.6328125" customWidth="1"/>
    <col min="267" max="267" width="8.1796875" customWidth="1"/>
    <col min="511" max="511" width="3.08984375" customWidth="1"/>
    <col min="512" max="512" width="14.08984375" customWidth="1"/>
    <col min="513" max="513" width="9.1796875" customWidth="1"/>
    <col min="514" max="514" width="25.08984375" customWidth="1"/>
    <col min="515" max="515" width="11.08984375" customWidth="1"/>
    <col min="516" max="516" width="6.6328125" customWidth="1"/>
    <col min="517" max="517" width="15.08984375" customWidth="1"/>
    <col min="518" max="518" width="5" customWidth="1"/>
    <col min="519" max="519" width="11.453125" customWidth="1"/>
    <col min="520" max="520" width="6.453125" customWidth="1"/>
    <col min="521" max="521" width="5.54296875" customWidth="1"/>
    <col min="522" max="522" width="6.6328125" customWidth="1"/>
    <col min="523" max="523" width="8.1796875" customWidth="1"/>
    <col min="767" max="767" width="3.08984375" customWidth="1"/>
    <col min="768" max="768" width="14.08984375" customWidth="1"/>
    <col min="769" max="769" width="9.1796875" customWidth="1"/>
    <col min="770" max="770" width="25.08984375" customWidth="1"/>
    <col min="771" max="771" width="11.08984375" customWidth="1"/>
    <col min="772" max="772" width="6.6328125" customWidth="1"/>
    <col min="773" max="773" width="15.08984375" customWidth="1"/>
    <col min="774" max="774" width="5" customWidth="1"/>
    <col min="775" max="775" width="11.453125" customWidth="1"/>
    <col min="776" max="776" width="6.453125" customWidth="1"/>
    <col min="777" max="777" width="5.54296875" customWidth="1"/>
    <col min="778" max="778" width="6.6328125" customWidth="1"/>
    <col min="779" max="779" width="8.1796875" customWidth="1"/>
    <col min="1023" max="1023" width="3.08984375" customWidth="1"/>
    <col min="1024" max="1024" width="14.08984375" customWidth="1"/>
    <col min="1025" max="1025" width="9.1796875" customWidth="1"/>
    <col min="1026" max="1026" width="25.08984375" customWidth="1"/>
    <col min="1027" max="1027" width="11.08984375" customWidth="1"/>
    <col min="1028" max="1028" width="6.6328125" customWidth="1"/>
    <col min="1029" max="1029" width="15.08984375" customWidth="1"/>
    <col min="1030" max="1030" width="5" customWidth="1"/>
    <col min="1031" max="1031" width="11.453125" customWidth="1"/>
    <col min="1032" max="1032" width="6.453125" customWidth="1"/>
    <col min="1033" max="1033" width="5.54296875" customWidth="1"/>
    <col min="1034" max="1034" width="6.6328125" customWidth="1"/>
    <col min="1035" max="1035" width="8.1796875" customWidth="1"/>
    <col min="1279" max="1279" width="3.08984375" customWidth="1"/>
    <col min="1280" max="1280" width="14.08984375" customWidth="1"/>
    <col min="1281" max="1281" width="9.1796875" customWidth="1"/>
    <col min="1282" max="1282" width="25.08984375" customWidth="1"/>
    <col min="1283" max="1283" width="11.08984375" customWidth="1"/>
    <col min="1284" max="1284" width="6.6328125" customWidth="1"/>
    <col min="1285" max="1285" width="15.08984375" customWidth="1"/>
    <col min="1286" max="1286" width="5" customWidth="1"/>
    <col min="1287" max="1287" width="11.453125" customWidth="1"/>
    <col min="1288" max="1288" width="6.453125" customWidth="1"/>
    <col min="1289" max="1289" width="5.54296875" customWidth="1"/>
    <col min="1290" max="1290" width="6.6328125" customWidth="1"/>
    <col min="1291" max="1291" width="8.1796875" customWidth="1"/>
    <col min="1535" max="1535" width="3.08984375" customWidth="1"/>
    <col min="1536" max="1536" width="14.08984375" customWidth="1"/>
    <col min="1537" max="1537" width="9.1796875" customWidth="1"/>
    <col min="1538" max="1538" width="25.08984375" customWidth="1"/>
    <col min="1539" max="1539" width="11.08984375" customWidth="1"/>
    <col min="1540" max="1540" width="6.6328125" customWidth="1"/>
    <col min="1541" max="1541" width="15.08984375" customWidth="1"/>
    <col min="1542" max="1542" width="5" customWidth="1"/>
    <col min="1543" max="1543" width="11.453125" customWidth="1"/>
    <col min="1544" max="1544" width="6.453125" customWidth="1"/>
    <col min="1545" max="1545" width="5.54296875" customWidth="1"/>
    <col min="1546" max="1546" width="6.6328125" customWidth="1"/>
    <col min="1547" max="1547" width="8.1796875" customWidth="1"/>
    <col min="1791" max="1791" width="3.08984375" customWidth="1"/>
    <col min="1792" max="1792" width="14.08984375" customWidth="1"/>
    <col min="1793" max="1793" width="9.1796875" customWidth="1"/>
    <col min="1794" max="1794" width="25.08984375" customWidth="1"/>
    <col min="1795" max="1795" width="11.08984375" customWidth="1"/>
    <col min="1796" max="1796" width="6.6328125" customWidth="1"/>
    <col min="1797" max="1797" width="15.08984375" customWidth="1"/>
    <col min="1798" max="1798" width="5" customWidth="1"/>
    <col min="1799" max="1799" width="11.453125" customWidth="1"/>
    <col min="1800" max="1800" width="6.453125" customWidth="1"/>
    <col min="1801" max="1801" width="5.54296875" customWidth="1"/>
    <col min="1802" max="1802" width="6.6328125" customWidth="1"/>
    <col min="1803" max="1803" width="8.1796875" customWidth="1"/>
    <col min="2047" max="2047" width="3.08984375" customWidth="1"/>
    <col min="2048" max="2048" width="14.08984375" customWidth="1"/>
    <col min="2049" max="2049" width="9.1796875" customWidth="1"/>
    <col min="2050" max="2050" width="25.08984375" customWidth="1"/>
    <col min="2051" max="2051" width="11.08984375" customWidth="1"/>
    <col min="2052" max="2052" width="6.6328125" customWidth="1"/>
    <col min="2053" max="2053" width="15.08984375" customWidth="1"/>
    <col min="2054" max="2054" width="5" customWidth="1"/>
    <col min="2055" max="2055" width="11.453125" customWidth="1"/>
    <col min="2056" max="2056" width="6.453125" customWidth="1"/>
    <col min="2057" max="2057" width="5.54296875" customWidth="1"/>
    <col min="2058" max="2058" width="6.6328125" customWidth="1"/>
    <col min="2059" max="2059" width="8.1796875" customWidth="1"/>
    <col min="2303" max="2303" width="3.08984375" customWidth="1"/>
    <col min="2304" max="2304" width="14.08984375" customWidth="1"/>
    <col min="2305" max="2305" width="9.1796875" customWidth="1"/>
    <col min="2306" max="2306" width="25.08984375" customWidth="1"/>
    <col min="2307" max="2307" width="11.08984375" customWidth="1"/>
    <col min="2308" max="2308" width="6.6328125" customWidth="1"/>
    <col min="2309" max="2309" width="15.08984375" customWidth="1"/>
    <col min="2310" max="2310" width="5" customWidth="1"/>
    <col min="2311" max="2311" width="11.453125" customWidth="1"/>
    <col min="2312" max="2312" width="6.453125" customWidth="1"/>
    <col min="2313" max="2313" width="5.54296875" customWidth="1"/>
    <col min="2314" max="2314" width="6.6328125" customWidth="1"/>
    <col min="2315" max="2315" width="8.1796875" customWidth="1"/>
    <col min="2559" max="2559" width="3.08984375" customWidth="1"/>
    <col min="2560" max="2560" width="14.08984375" customWidth="1"/>
    <col min="2561" max="2561" width="9.1796875" customWidth="1"/>
    <col min="2562" max="2562" width="25.08984375" customWidth="1"/>
    <col min="2563" max="2563" width="11.08984375" customWidth="1"/>
    <col min="2564" max="2564" width="6.6328125" customWidth="1"/>
    <col min="2565" max="2565" width="15.08984375" customWidth="1"/>
    <col min="2566" max="2566" width="5" customWidth="1"/>
    <col min="2567" max="2567" width="11.453125" customWidth="1"/>
    <col min="2568" max="2568" width="6.453125" customWidth="1"/>
    <col min="2569" max="2569" width="5.54296875" customWidth="1"/>
    <col min="2570" max="2570" width="6.6328125" customWidth="1"/>
    <col min="2571" max="2571" width="8.1796875" customWidth="1"/>
    <col min="2815" max="2815" width="3.08984375" customWidth="1"/>
    <col min="2816" max="2816" width="14.08984375" customWidth="1"/>
    <col min="2817" max="2817" width="9.1796875" customWidth="1"/>
    <col min="2818" max="2818" width="25.08984375" customWidth="1"/>
    <col min="2819" max="2819" width="11.08984375" customWidth="1"/>
    <col min="2820" max="2820" width="6.6328125" customWidth="1"/>
    <col min="2821" max="2821" width="15.08984375" customWidth="1"/>
    <col min="2822" max="2822" width="5" customWidth="1"/>
    <col min="2823" max="2823" width="11.453125" customWidth="1"/>
    <col min="2824" max="2824" width="6.453125" customWidth="1"/>
    <col min="2825" max="2825" width="5.54296875" customWidth="1"/>
    <col min="2826" max="2826" width="6.6328125" customWidth="1"/>
    <col min="2827" max="2827" width="8.1796875" customWidth="1"/>
    <col min="3071" max="3071" width="3.08984375" customWidth="1"/>
    <col min="3072" max="3072" width="14.08984375" customWidth="1"/>
    <col min="3073" max="3073" width="9.1796875" customWidth="1"/>
    <col min="3074" max="3074" width="25.08984375" customWidth="1"/>
    <col min="3075" max="3075" width="11.08984375" customWidth="1"/>
    <col min="3076" max="3076" width="6.6328125" customWidth="1"/>
    <col min="3077" max="3077" width="15.08984375" customWidth="1"/>
    <col min="3078" max="3078" width="5" customWidth="1"/>
    <col min="3079" max="3079" width="11.453125" customWidth="1"/>
    <col min="3080" max="3080" width="6.453125" customWidth="1"/>
    <col min="3081" max="3081" width="5.54296875" customWidth="1"/>
    <col min="3082" max="3082" width="6.6328125" customWidth="1"/>
    <col min="3083" max="3083" width="8.1796875" customWidth="1"/>
    <col min="3327" max="3327" width="3.08984375" customWidth="1"/>
    <col min="3328" max="3328" width="14.08984375" customWidth="1"/>
    <col min="3329" max="3329" width="9.1796875" customWidth="1"/>
    <col min="3330" max="3330" width="25.08984375" customWidth="1"/>
    <col min="3331" max="3331" width="11.08984375" customWidth="1"/>
    <col min="3332" max="3332" width="6.6328125" customWidth="1"/>
    <col min="3333" max="3333" width="15.08984375" customWidth="1"/>
    <col min="3334" max="3334" width="5" customWidth="1"/>
    <col min="3335" max="3335" width="11.453125" customWidth="1"/>
    <col min="3336" max="3336" width="6.453125" customWidth="1"/>
    <col min="3337" max="3337" width="5.54296875" customWidth="1"/>
    <col min="3338" max="3338" width="6.6328125" customWidth="1"/>
    <col min="3339" max="3339" width="8.1796875" customWidth="1"/>
    <col min="3583" max="3583" width="3.08984375" customWidth="1"/>
    <col min="3584" max="3584" width="14.08984375" customWidth="1"/>
    <col min="3585" max="3585" width="9.1796875" customWidth="1"/>
    <col min="3586" max="3586" width="25.08984375" customWidth="1"/>
    <col min="3587" max="3587" width="11.08984375" customWidth="1"/>
    <col min="3588" max="3588" width="6.6328125" customWidth="1"/>
    <col min="3589" max="3589" width="15.08984375" customWidth="1"/>
    <col min="3590" max="3590" width="5" customWidth="1"/>
    <col min="3591" max="3591" width="11.453125" customWidth="1"/>
    <col min="3592" max="3592" width="6.453125" customWidth="1"/>
    <col min="3593" max="3593" width="5.54296875" customWidth="1"/>
    <col min="3594" max="3594" width="6.6328125" customWidth="1"/>
    <col min="3595" max="3595" width="8.1796875" customWidth="1"/>
    <col min="3839" max="3839" width="3.08984375" customWidth="1"/>
    <col min="3840" max="3840" width="14.08984375" customWidth="1"/>
    <col min="3841" max="3841" width="9.1796875" customWidth="1"/>
    <col min="3842" max="3842" width="25.08984375" customWidth="1"/>
    <col min="3843" max="3843" width="11.08984375" customWidth="1"/>
    <col min="3844" max="3844" width="6.6328125" customWidth="1"/>
    <col min="3845" max="3845" width="15.08984375" customWidth="1"/>
    <col min="3846" max="3846" width="5" customWidth="1"/>
    <col min="3847" max="3847" width="11.453125" customWidth="1"/>
    <col min="3848" max="3848" width="6.453125" customWidth="1"/>
    <col min="3849" max="3849" width="5.54296875" customWidth="1"/>
    <col min="3850" max="3850" width="6.6328125" customWidth="1"/>
    <col min="3851" max="3851" width="8.1796875" customWidth="1"/>
    <col min="4095" max="4095" width="3.08984375" customWidth="1"/>
    <col min="4096" max="4096" width="14.08984375" customWidth="1"/>
    <col min="4097" max="4097" width="9.1796875" customWidth="1"/>
    <col min="4098" max="4098" width="25.08984375" customWidth="1"/>
    <col min="4099" max="4099" width="11.08984375" customWidth="1"/>
    <col min="4100" max="4100" width="6.6328125" customWidth="1"/>
    <col min="4101" max="4101" width="15.08984375" customWidth="1"/>
    <col min="4102" max="4102" width="5" customWidth="1"/>
    <col min="4103" max="4103" width="11.453125" customWidth="1"/>
    <col min="4104" max="4104" width="6.453125" customWidth="1"/>
    <col min="4105" max="4105" width="5.54296875" customWidth="1"/>
    <col min="4106" max="4106" width="6.6328125" customWidth="1"/>
    <col min="4107" max="4107" width="8.1796875" customWidth="1"/>
    <col min="4351" max="4351" width="3.08984375" customWidth="1"/>
    <col min="4352" max="4352" width="14.08984375" customWidth="1"/>
    <col min="4353" max="4353" width="9.1796875" customWidth="1"/>
    <col min="4354" max="4354" width="25.08984375" customWidth="1"/>
    <col min="4355" max="4355" width="11.08984375" customWidth="1"/>
    <col min="4356" max="4356" width="6.6328125" customWidth="1"/>
    <col min="4357" max="4357" width="15.08984375" customWidth="1"/>
    <col min="4358" max="4358" width="5" customWidth="1"/>
    <col min="4359" max="4359" width="11.453125" customWidth="1"/>
    <col min="4360" max="4360" width="6.453125" customWidth="1"/>
    <col min="4361" max="4361" width="5.54296875" customWidth="1"/>
    <col min="4362" max="4362" width="6.6328125" customWidth="1"/>
    <col min="4363" max="4363" width="8.1796875" customWidth="1"/>
    <col min="4607" max="4607" width="3.08984375" customWidth="1"/>
    <col min="4608" max="4608" width="14.08984375" customWidth="1"/>
    <col min="4609" max="4609" width="9.1796875" customWidth="1"/>
    <col min="4610" max="4610" width="25.08984375" customWidth="1"/>
    <col min="4611" max="4611" width="11.08984375" customWidth="1"/>
    <col min="4612" max="4612" width="6.6328125" customWidth="1"/>
    <col min="4613" max="4613" width="15.08984375" customWidth="1"/>
    <col min="4614" max="4614" width="5" customWidth="1"/>
    <col min="4615" max="4615" width="11.453125" customWidth="1"/>
    <col min="4616" max="4616" width="6.453125" customWidth="1"/>
    <col min="4617" max="4617" width="5.54296875" customWidth="1"/>
    <col min="4618" max="4618" width="6.6328125" customWidth="1"/>
    <col min="4619" max="4619" width="8.1796875" customWidth="1"/>
    <col min="4863" max="4863" width="3.08984375" customWidth="1"/>
    <col min="4864" max="4864" width="14.08984375" customWidth="1"/>
    <col min="4865" max="4865" width="9.1796875" customWidth="1"/>
    <col min="4866" max="4866" width="25.08984375" customWidth="1"/>
    <col min="4867" max="4867" width="11.08984375" customWidth="1"/>
    <col min="4868" max="4868" width="6.6328125" customWidth="1"/>
    <col min="4869" max="4869" width="15.08984375" customWidth="1"/>
    <col min="4870" max="4870" width="5" customWidth="1"/>
    <col min="4871" max="4871" width="11.453125" customWidth="1"/>
    <col min="4872" max="4872" width="6.453125" customWidth="1"/>
    <col min="4873" max="4873" width="5.54296875" customWidth="1"/>
    <col min="4874" max="4874" width="6.6328125" customWidth="1"/>
    <col min="4875" max="4875" width="8.1796875" customWidth="1"/>
    <col min="5119" max="5119" width="3.08984375" customWidth="1"/>
    <col min="5120" max="5120" width="14.08984375" customWidth="1"/>
    <col min="5121" max="5121" width="9.1796875" customWidth="1"/>
    <col min="5122" max="5122" width="25.08984375" customWidth="1"/>
    <col min="5123" max="5123" width="11.08984375" customWidth="1"/>
    <col min="5124" max="5124" width="6.6328125" customWidth="1"/>
    <col min="5125" max="5125" width="15.08984375" customWidth="1"/>
    <col min="5126" max="5126" width="5" customWidth="1"/>
    <col min="5127" max="5127" width="11.453125" customWidth="1"/>
    <col min="5128" max="5128" width="6.453125" customWidth="1"/>
    <col min="5129" max="5129" width="5.54296875" customWidth="1"/>
    <col min="5130" max="5130" width="6.6328125" customWidth="1"/>
    <col min="5131" max="5131" width="8.1796875" customWidth="1"/>
    <col min="5375" max="5375" width="3.08984375" customWidth="1"/>
    <col min="5376" max="5376" width="14.08984375" customWidth="1"/>
    <col min="5377" max="5377" width="9.1796875" customWidth="1"/>
    <col min="5378" max="5378" width="25.08984375" customWidth="1"/>
    <col min="5379" max="5379" width="11.08984375" customWidth="1"/>
    <col min="5380" max="5380" width="6.6328125" customWidth="1"/>
    <col min="5381" max="5381" width="15.08984375" customWidth="1"/>
    <col min="5382" max="5382" width="5" customWidth="1"/>
    <col min="5383" max="5383" width="11.453125" customWidth="1"/>
    <col min="5384" max="5384" width="6.453125" customWidth="1"/>
    <col min="5385" max="5385" width="5.54296875" customWidth="1"/>
    <col min="5386" max="5386" width="6.6328125" customWidth="1"/>
    <col min="5387" max="5387" width="8.1796875" customWidth="1"/>
    <col min="5631" max="5631" width="3.08984375" customWidth="1"/>
    <col min="5632" max="5632" width="14.08984375" customWidth="1"/>
    <col min="5633" max="5633" width="9.1796875" customWidth="1"/>
    <col min="5634" max="5634" width="25.08984375" customWidth="1"/>
    <col min="5635" max="5635" width="11.08984375" customWidth="1"/>
    <col min="5636" max="5636" width="6.6328125" customWidth="1"/>
    <col min="5637" max="5637" width="15.08984375" customWidth="1"/>
    <col min="5638" max="5638" width="5" customWidth="1"/>
    <col min="5639" max="5639" width="11.453125" customWidth="1"/>
    <col min="5640" max="5640" width="6.453125" customWidth="1"/>
    <col min="5641" max="5641" width="5.54296875" customWidth="1"/>
    <col min="5642" max="5642" width="6.6328125" customWidth="1"/>
    <col min="5643" max="5643" width="8.1796875" customWidth="1"/>
    <col min="5887" max="5887" width="3.08984375" customWidth="1"/>
    <col min="5888" max="5888" width="14.08984375" customWidth="1"/>
    <col min="5889" max="5889" width="9.1796875" customWidth="1"/>
    <col min="5890" max="5890" width="25.08984375" customWidth="1"/>
    <col min="5891" max="5891" width="11.08984375" customWidth="1"/>
    <col min="5892" max="5892" width="6.6328125" customWidth="1"/>
    <col min="5893" max="5893" width="15.08984375" customWidth="1"/>
    <col min="5894" max="5894" width="5" customWidth="1"/>
    <col min="5895" max="5895" width="11.453125" customWidth="1"/>
    <col min="5896" max="5896" width="6.453125" customWidth="1"/>
    <col min="5897" max="5897" width="5.54296875" customWidth="1"/>
    <col min="5898" max="5898" width="6.6328125" customWidth="1"/>
    <col min="5899" max="5899" width="8.1796875" customWidth="1"/>
    <col min="6143" max="6143" width="3.08984375" customWidth="1"/>
    <col min="6144" max="6144" width="14.08984375" customWidth="1"/>
    <col min="6145" max="6145" width="9.1796875" customWidth="1"/>
    <col min="6146" max="6146" width="25.08984375" customWidth="1"/>
    <col min="6147" max="6147" width="11.08984375" customWidth="1"/>
    <col min="6148" max="6148" width="6.6328125" customWidth="1"/>
    <col min="6149" max="6149" width="15.08984375" customWidth="1"/>
    <col min="6150" max="6150" width="5" customWidth="1"/>
    <col min="6151" max="6151" width="11.453125" customWidth="1"/>
    <col min="6152" max="6152" width="6.453125" customWidth="1"/>
    <col min="6153" max="6153" width="5.54296875" customWidth="1"/>
    <col min="6154" max="6154" width="6.6328125" customWidth="1"/>
    <col min="6155" max="6155" width="8.1796875" customWidth="1"/>
    <col min="6399" max="6399" width="3.08984375" customWidth="1"/>
    <col min="6400" max="6400" width="14.08984375" customWidth="1"/>
    <col min="6401" max="6401" width="9.1796875" customWidth="1"/>
    <col min="6402" max="6402" width="25.08984375" customWidth="1"/>
    <col min="6403" max="6403" width="11.08984375" customWidth="1"/>
    <col min="6404" max="6404" width="6.6328125" customWidth="1"/>
    <col min="6405" max="6405" width="15.08984375" customWidth="1"/>
    <col min="6406" max="6406" width="5" customWidth="1"/>
    <col min="6407" max="6407" width="11.453125" customWidth="1"/>
    <col min="6408" max="6408" width="6.453125" customWidth="1"/>
    <col min="6409" max="6409" width="5.54296875" customWidth="1"/>
    <col min="6410" max="6410" width="6.6328125" customWidth="1"/>
    <col min="6411" max="6411" width="8.1796875" customWidth="1"/>
    <col min="6655" max="6655" width="3.08984375" customWidth="1"/>
    <col min="6656" max="6656" width="14.08984375" customWidth="1"/>
    <col min="6657" max="6657" width="9.1796875" customWidth="1"/>
    <col min="6658" max="6658" width="25.08984375" customWidth="1"/>
    <col min="6659" max="6659" width="11.08984375" customWidth="1"/>
    <col min="6660" max="6660" width="6.6328125" customWidth="1"/>
    <col min="6661" max="6661" width="15.08984375" customWidth="1"/>
    <col min="6662" max="6662" width="5" customWidth="1"/>
    <col min="6663" max="6663" width="11.453125" customWidth="1"/>
    <col min="6664" max="6664" width="6.453125" customWidth="1"/>
    <col min="6665" max="6665" width="5.54296875" customWidth="1"/>
    <col min="6666" max="6666" width="6.6328125" customWidth="1"/>
    <col min="6667" max="6667" width="8.1796875" customWidth="1"/>
    <col min="6911" max="6911" width="3.08984375" customWidth="1"/>
    <col min="6912" max="6912" width="14.08984375" customWidth="1"/>
    <col min="6913" max="6913" width="9.1796875" customWidth="1"/>
    <col min="6914" max="6914" width="25.08984375" customWidth="1"/>
    <col min="6915" max="6915" width="11.08984375" customWidth="1"/>
    <col min="6916" max="6916" width="6.6328125" customWidth="1"/>
    <col min="6917" max="6917" width="15.08984375" customWidth="1"/>
    <col min="6918" max="6918" width="5" customWidth="1"/>
    <col min="6919" max="6919" width="11.453125" customWidth="1"/>
    <col min="6920" max="6920" width="6.453125" customWidth="1"/>
    <col min="6921" max="6921" width="5.54296875" customWidth="1"/>
    <col min="6922" max="6922" width="6.6328125" customWidth="1"/>
    <col min="6923" max="6923" width="8.1796875" customWidth="1"/>
    <col min="7167" max="7167" width="3.08984375" customWidth="1"/>
    <col min="7168" max="7168" width="14.08984375" customWidth="1"/>
    <col min="7169" max="7169" width="9.1796875" customWidth="1"/>
    <col min="7170" max="7170" width="25.08984375" customWidth="1"/>
    <col min="7171" max="7171" width="11.08984375" customWidth="1"/>
    <col min="7172" max="7172" width="6.6328125" customWidth="1"/>
    <col min="7173" max="7173" width="15.08984375" customWidth="1"/>
    <col min="7174" max="7174" width="5" customWidth="1"/>
    <col min="7175" max="7175" width="11.453125" customWidth="1"/>
    <col min="7176" max="7176" width="6.453125" customWidth="1"/>
    <col min="7177" max="7177" width="5.54296875" customWidth="1"/>
    <col min="7178" max="7178" width="6.6328125" customWidth="1"/>
    <col min="7179" max="7179" width="8.1796875" customWidth="1"/>
    <col min="7423" max="7423" width="3.08984375" customWidth="1"/>
    <col min="7424" max="7424" width="14.08984375" customWidth="1"/>
    <col min="7425" max="7425" width="9.1796875" customWidth="1"/>
    <col min="7426" max="7426" width="25.08984375" customWidth="1"/>
    <col min="7427" max="7427" width="11.08984375" customWidth="1"/>
    <col min="7428" max="7428" width="6.6328125" customWidth="1"/>
    <col min="7429" max="7429" width="15.08984375" customWidth="1"/>
    <col min="7430" max="7430" width="5" customWidth="1"/>
    <col min="7431" max="7431" width="11.453125" customWidth="1"/>
    <col min="7432" max="7432" width="6.453125" customWidth="1"/>
    <col min="7433" max="7433" width="5.54296875" customWidth="1"/>
    <col min="7434" max="7434" width="6.6328125" customWidth="1"/>
    <col min="7435" max="7435" width="8.1796875" customWidth="1"/>
    <col min="7679" max="7679" width="3.08984375" customWidth="1"/>
    <col min="7680" max="7680" width="14.08984375" customWidth="1"/>
    <col min="7681" max="7681" width="9.1796875" customWidth="1"/>
    <col min="7682" max="7682" width="25.08984375" customWidth="1"/>
    <col min="7683" max="7683" width="11.08984375" customWidth="1"/>
    <col min="7684" max="7684" width="6.6328125" customWidth="1"/>
    <col min="7685" max="7685" width="15.08984375" customWidth="1"/>
    <col min="7686" max="7686" width="5" customWidth="1"/>
    <col min="7687" max="7687" width="11.453125" customWidth="1"/>
    <col min="7688" max="7688" width="6.453125" customWidth="1"/>
    <col min="7689" max="7689" width="5.54296875" customWidth="1"/>
    <col min="7690" max="7690" width="6.6328125" customWidth="1"/>
    <col min="7691" max="7691" width="8.1796875" customWidth="1"/>
    <col min="7935" max="7935" width="3.08984375" customWidth="1"/>
    <col min="7936" max="7936" width="14.08984375" customWidth="1"/>
    <col min="7937" max="7937" width="9.1796875" customWidth="1"/>
    <col min="7938" max="7938" width="25.08984375" customWidth="1"/>
    <col min="7939" max="7939" width="11.08984375" customWidth="1"/>
    <col min="7940" max="7940" width="6.6328125" customWidth="1"/>
    <col min="7941" max="7941" width="15.08984375" customWidth="1"/>
    <col min="7942" max="7942" width="5" customWidth="1"/>
    <col min="7943" max="7943" width="11.453125" customWidth="1"/>
    <col min="7944" max="7944" width="6.453125" customWidth="1"/>
    <col min="7945" max="7945" width="5.54296875" customWidth="1"/>
    <col min="7946" max="7946" width="6.6328125" customWidth="1"/>
    <col min="7947" max="7947" width="8.1796875" customWidth="1"/>
    <col min="8191" max="8191" width="3.08984375" customWidth="1"/>
    <col min="8192" max="8192" width="14.08984375" customWidth="1"/>
    <col min="8193" max="8193" width="9.1796875" customWidth="1"/>
    <col min="8194" max="8194" width="25.08984375" customWidth="1"/>
    <col min="8195" max="8195" width="11.08984375" customWidth="1"/>
    <col min="8196" max="8196" width="6.6328125" customWidth="1"/>
    <col min="8197" max="8197" width="15.08984375" customWidth="1"/>
    <col min="8198" max="8198" width="5" customWidth="1"/>
    <col min="8199" max="8199" width="11.453125" customWidth="1"/>
    <col min="8200" max="8200" width="6.453125" customWidth="1"/>
    <col min="8201" max="8201" width="5.54296875" customWidth="1"/>
    <col min="8202" max="8202" width="6.6328125" customWidth="1"/>
    <col min="8203" max="8203" width="8.1796875" customWidth="1"/>
    <col min="8447" max="8447" width="3.08984375" customWidth="1"/>
    <col min="8448" max="8448" width="14.08984375" customWidth="1"/>
    <col min="8449" max="8449" width="9.1796875" customWidth="1"/>
    <col min="8450" max="8450" width="25.08984375" customWidth="1"/>
    <col min="8451" max="8451" width="11.08984375" customWidth="1"/>
    <col min="8452" max="8452" width="6.6328125" customWidth="1"/>
    <col min="8453" max="8453" width="15.08984375" customWidth="1"/>
    <col min="8454" max="8454" width="5" customWidth="1"/>
    <col min="8455" max="8455" width="11.453125" customWidth="1"/>
    <col min="8456" max="8456" width="6.453125" customWidth="1"/>
    <col min="8457" max="8457" width="5.54296875" customWidth="1"/>
    <col min="8458" max="8458" width="6.6328125" customWidth="1"/>
    <col min="8459" max="8459" width="8.1796875" customWidth="1"/>
    <col min="8703" max="8703" width="3.08984375" customWidth="1"/>
    <col min="8704" max="8704" width="14.08984375" customWidth="1"/>
    <col min="8705" max="8705" width="9.1796875" customWidth="1"/>
    <col min="8706" max="8706" width="25.08984375" customWidth="1"/>
    <col min="8707" max="8707" width="11.08984375" customWidth="1"/>
    <col min="8708" max="8708" width="6.6328125" customWidth="1"/>
    <col min="8709" max="8709" width="15.08984375" customWidth="1"/>
    <col min="8710" max="8710" width="5" customWidth="1"/>
    <col min="8711" max="8711" width="11.453125" customWidth="1"/>
    <col min="8712" max="8712" width="6.453125" customWidth="1"/>
    <col min="8713" max="8713" width="5.54296875" customWidth="1"/>
    <col min="8714" max="8714" width="6.6328125" customWidth="1"/>
    <col min="8715" max="8715" width="8.1796875" customWidth="1"/>
    <col min="8959" max="8959" width="3.08984375" customWidth="1"/>
    <col min="8960" max="8960" width="14.08984375" customWidth="1"/>
    <col min="8961" max="8961" width="9.1796875" customWidth="1"/>
    <col min="8962" max="8962" width="25.08984375" customWidth="1"/>
    <col min="8963" max="8963" width="11.08984375" customWidth="1"/>
    <col min="8964" max="8964" width="6.6328125" customWidth="1"/>
    <col min="8965" max="8965" width="15.08984375" customWidth="1"/>
    <col min="8966" max="8966" width="5" customWidth="1"/>
    <col min="8967" max="8967" width="11.453125" customWidth="1"/>
    <col min="8968" max="8968" width="6.453125" customWidth="1"/>
    <col min="8969" max="8969" width="5.54296875" customWidth="1"/>
    <col min="8970" max="8970" width="6.6328125" customWidth="1"/>
    <col min="8971" max="8971" width="8.1796875" customWidth="1"/>
    <col min="9215" max="9215" width="3.08984375" customWidth="1"/>
    <col min="9216" max="9216" width="14.08984375" customWidth="1"/>
    <col min="9217" max="9217" width="9.1796875" customWidth="1"/>
    <col min="9218" max="9218" width="25.08984375" customWidth="1"/>
    <col min="9219" max="9219" width="11.08984375" customWidth="1"/>
    <col min="9220" max="9220" width="6.6328125" customWidth="1"/>
    <col min="9221" max="9221" width="15.08984375" customWidth="1"/>
    <col min="9222" max="9222" width="5" customWidth="1"/>
    <col min="9223" max="9223" width="11.453125" customWidth="1"/>
    <col min="9224" max="9224" width="6.453125" customWidth="1"/>
    <col min="9225" max="9225" width="5.54296875" customWidth="1"/>
    <col min="9226" max="9226" width="6.6328125" customWidth="1"/>
    <col min="9227" max="9227" width="8.1796875" customWidth="1"/>
    <col min="9471" max="9471" width="3.08984375" customWidth="1"/>
    <col min="9472" max="9472" width="14.08984375" customWidth="1"/>
    <col min="9473" max="9473" width="9.1796875" customWidth="1"/>
    <col min="9474" max="9474" width="25.08984375" customWidth="1"/>
    <col min="9475" max="9475" width="11.08984375" customWidth="1"/>
    <col min="9476" max="9476" width="6.6328125" customWidth="1"/>
    <col min="9477" max="9477" width="15.08984375" customWidth="1"/>
    <col min="9478" max="9478" width="5" customWidth="1"/>
    <col min="9479" max="9479" width="11.453125" customWidth="1"/>
    <col min="9480" max="9480" width="6.453125" customWidth="1"/>
    <col min="9481" max="9481" width="5.54296875" customWidth="1"/>
    <col min="9482" max="9482" width="6.6328125" customWidth="1"/>
    <col min="9483" max="9483" width="8.1796875" customWidth="1"/>
    <col min="9727" max="9727" width="3.08984375" customWidth="1"/>
    <col min="9728" max="9728" width="14.08984375" customWidth="1"/>
    <col min="9729" max="9729" width="9.1796875" customWidth="1"/>
    <col min="9730" max="9730" width="25.08984375" customWidth="1"/>
    <col min="9731" max="9731" width="11.08984375" customWidth="1"/>
    <col min="9732" max="9732" width="6.6328125" customWidth="1"/>
    <col min="9733" max="9733" width="15.08984375" customWidth="1"/>
    <col min="9734" max="9734" width="5" customWidth="1"/>
    <col min="9735" max="9735" width="11.453125" customWidth="1"/>
    <col min="9736" max="9736" width="6.453125" customWidth="1"/>
    <col min="9737" max="9737" width="5.54296875" customWidth="1"/>
    <col min="9738" max="9738" width="6.6328125" customWidth="1"/>
    <col min="9739" max="9739" width="8.1796875" customWidth="1"/>
    <col min="9983" max="9983" width="3.08984375" customWidth="1"/>
    <col min="9984" max="9984" width="14.08984375" customWidth="1"/>
    <col min="9985" max="9985" width="9.1796875" customWidth="1"/>
    <col min="9986" max="9986" width="25.08984375" customWidth="1"/>
    <col min="9987" max="9987" width="11.08984375" customWidth="1"/>
    <col min="9988" max="9988" width="6.6328125" customWidth="1"/>
    <col min="9989" max="9989" width="15.08984375" customWidth="1"/>
    <col min="9990" max="9990" width="5" customWidth="1"/>
    <col min="9991" max="9991" width="11.453125" customWidth="1"/>
    <col min="9992" max="9992" width="6.453125" customWidth="1"/>
    <col min="9993" max="9993" width="5.54296875" customWidth="1"/>
    <col min="9994" max="9994" width="6.6328125" customWidth="1"/>
    <col min="9995" max="9995" width="8.1796875" customWidth="1"/>
    <col min="10239" max="10239" width="3.08984375" customWidth="1"/>
    <col min="10240" max="10240" width="14.08984375" customWidth="1"/>
    <col min="10241" max="10241" width="9.1796875" customWidth="1"/>
    <col min="10242" max="10242" width="25.08984375" customWidth="1"/>
    <col min="10243" max="10243" width="11.08984375" customWidth="1"/>
    <col min="10244" max="10244" width="6.6328125" customWidth="1"/>
    <col min="10245" max="10245" width="15.08984375" customWidth="1"/>
    <col min="10246" max="10246" width="5" customWidth="1"/>
    <col min="10247" max="10247" width="11.453125" customWidth="1"/>
    <col min="10248" max="10248" width="6.453125" customWidth="1"/>
    <col min="10249" max="10249" width="5.54296875" customWidth="1"/>
    <col min="10250" max="10250" width="6.6328125" customWidth="1"/>
    <col min="10251" max="10251" width="8.1796875" customWidth="1"/>
    <col min="10495" max="10495" width="3.08984375" customWidth="1"/>
    <col min="10496" max="10496" width="14.08984375" customWidth="1"/>
    <col min="10497" max="10497" width="9.1796875" customWidth="1"/>
    <col min="10498" max="10498" width="25.08984375" customWidth="1"/>
    <col min="10499" max="10499" width="11.08984375" customWidth="1"/>
    <col min="10500" max="10500" width="6.6328125" customWidth="1"/>
    <col min="10501" max="10501" width="15.08984375" customWidth="1"/>
    <col min="10502" max="10502" width="5" customWidth="1"/>
    <col min="10503" max="10503" width="11.453125" customWidth="1"/>
    <col min="10504" max="10504" width="6.453125" customWidth="1"/>
    <col min="10505" max="10505" width="5.54296875" customWidth="1"/>
    <col min="10506" max="10506" width="6.6328125" customWidth="1"/>
    <col min="10507" max="10507" width="8.1796875" customWidth="1"/>
    <col min="10751" max="10751" width="3.08984375" customWidth="1"/>
    <col min="10752" max="10752" width="14.08984375" customWidth="1"/>
    <col min="10753" max="10753" width="9.1796875" customWidth="1"/>
    <col min="10754" max="10754" width="25.08984375" customWidth="1"/>
    <col min="10755" max="10755" width="11.08984375" customWidth="1"/>
    <col min="10756" max="10756" width="6.6328125" customWidth="1"/>
    <col min="10757" max="10757" width="15.08984375" customWidth="1"/>
    <col min="10758" max="10758" width="5" customWidth="1"/>
    <col min="10759" max="10759" width="11.453125" customWidth="1"/>
    <col min="10760" max="10760" width="6.453125" customWidth="1"/>
    <col min="10761" max="10761" width="5.54296875" customWidth="1"/>
    <col min="10762" max="10762" width="6.6328125" customWidth="1"/>
    <col min="10763" max="10763" width="8.1796875" customWidth="1"/>
    <col min="11007" max="11007" width="3.08984375" customWidth="1"/>
    <col min="11008" max="11008" width="14.08984375" customWidth="1"/>
    <col min="11009" max="11009" width="9.1796875" customWidth="1"/>
    <col min="11010" max="11010" width="25.08984375" customWidth="1"/>
    <col min="11011" max="11011" width="11.08984375" customWidth="1"/>
    <col min="11012" max="11012" width="6.6328125" customWidth="1"/>
    <col min="11013" max="11013" width="15.08984375" customWidth="1"/>
    <col min="11014" max="11014" width="5" customWidth="1"/>
    <col min="11015" max="11015" width="11.453125" customWidth="1"/>
    <col min="11016" max="11016" width="6.453125" customWidth="1"/>
    <col min="11017" max="11017" width="5.54296875" customWidth="1"/>
    <col min="11018" max="11018" width="6.6328125" customWidth="1"/>
    <col min="11019" max="11019" width="8.1796875" customWidth="1"/>
    <col min="11263" max="11263" width="3.08984375" customWidth="1"/>
    <col min="11264" max="11264" width="14.08984375" customWidth="1"/>
    <col min="11265" max="11265" width="9.1796875" customWidth="1"/>
    <col min="11266" max="11266" width="25.08984375" customWidth="1"/>
    <col min="11267" max="11267" width="11.08984375" customWidth="1"/>
    <col min="11268" max="11268" width="6.6328125" customWidth="1"/>
    <col min="11269" max="11269" width="15.08984375" customWidth="1"/>
    <col min="11270" max="11270" width="5" customWidth="1"/>
    <col min="11271" max="11271" width="11.453125" customWidth="1"/>
    <col min="11272" max="11272" width="6.453125" customWidth="1"/>
    <col min="11273" max="11273" width="5.54296875" customWidth="1"/>
    <col min="11274" max="11274" width="6.6328125" customWidth="1"/>
    <col min="11275" max="11275" width="8.1796875" customWidth="1"/>
    <col min="11519" max="11519" width="3.08984375" customWidth="1"/>
    <col min="11520" max="11520" width="14.08984375" customWidth="1"/>
    <col min="11521" max="11521" width="9.1796875" customWidth="1"/>
    <col min="11522" max="11522" width="25.08984375" customWidth="1"/>
    <col min="11523" max="11523" width="11.08984375" customWidth="1"/>
    <col min="11524" max="11524" width="6.6328125" customWidth="1"/>
    <col min="11525" max="11525" width="15.08984375" customWidth="1"/>
    <col min="11526" max="11526" width="5" customWidth="1"/>
    <col min="11527" max="11527" width="11.453125" customWidth="1"/>
    <col min="11528" max="11528" width="6.453125" customWidth="1"/>
    <col min="11529" max="11529" width="5.54296875" customWidth="1"/>
    <col min="11530" max="11530" width="6.6328125" customWidth="1"/>
    <col min="11531" max="11531" width="8.1796875" customWidth="1"/>
    <col min="11775" max="11775" width="3.08984375" customWidth="1"/>
    <col min="11776" max="11776" width="14.08984375" customWidth="1"/>
    <col min="11777" max="11777" width="9.1796875" customWidth="1"/>
    <col min="11778" max="11778" width="25.08984375" customWidth="1"/>
    <col min="11779" max="11779" width="11.08984375" customWidth="1"/>
    <col min="11780" max="11780" width="6.6328125" customWidth="1"/>
    <col min="11781" max="11781" width="15.08984375" customWidth="1"/>
    <col min="11782" max="11782" width="5" customWidth="1"/>
    <col min="11783" max="11783" width="11.453125" customWidth="1"/>
    <col min="11784" max="11784" width="6.453125" customWidth="1"/>
    <col min="11785" max="11785" width="5.54296875" customWidth="1"/>
    <col min="11786" max="11786" width="6.6328125" customWidth="1"/>
    <col min="11787" max="11787" width="8.1796875" customWidth="1"/>
    <col min="12031" max="12031" width="3.08984375" customWidth="1"/>
    <col min="12032" max="12032" width="14.08984375" customWidth="1"/>
    <col min="12033" max="12033" width="9.1796875" customWidth="1"/>
    <col min="12034" max="12034" width="25.08984375" customWidth="1"/>
    <col min="12035" max="12035" width="11.08984375" customWidth="1"/>
    <col min="12036" max="12036" width="6.6328125" customWidth="1"/>
    <col min="12037" max="12037" width="15.08984375" customWidth="1"/>
    <col min="12038" max="12038" width="5" customWidth="1"/>
    <col min="12039" max="12039" width="11.453125" customWidth="1"/>
    <col min="12040" max="12040" width="6.453125" customWidth="1"/>
    <col min="12041" max="12041" width="5.54296875" customWidth="1"/>
    <col min="12042" max="12042" width="6.6328125" customWidth="1"/>
    <col min="12043" max="12043" width="8.1796875" customWidth="1"/>
    <col min="12287" max="12287" width="3.08984375" customWidth="1"/>
    <col min="12288" max="12288" width="14.08984375" customWidth="1"/>
    <col min="12289" max="12289" width="9.1796875" customWidth="1"/>
    <col min="12290" max="12290" width="25.08984375" customWidth="1"/>
    <col min="12291" max="12291" width="11.08984375" customWidth="1"/>
    <col min="12292" max="12292" width="6.6328125" customWidth="1"/>
    <col min="12293" max="12293" width="15.08984375" customWidth="1"/>
    <col min="12294" max="12294" width="5" customWidth="1"/>
    <col min="12295" max="12295" width="11.453125" customWidth="1"/>
    <col min="12296" max="12296" width="6.453125" customWidth="1"/>
    <col min="12297" max="12297" width="5.54296875" customWidth="1"/>
    <col min="12298" max="12298" width="6.6328125" customWidth="1"/>
    <col min="12299" max="12299" width="8.1796875" customWidth="1"/>
    <col min="12543" max="12543" width="3.08984375" customWidth="1"/>
    <col min="12544" max="12544" width="14.08984375" customWidth="1"/>
    <col min="12545" max="12545" width="9.1796875" customWidth="1"/>
    <col min="12546" max="12546" width="25.08984375" customWidth="1"/>
    <col min="12547" max="12547" width="11.08984375" customWidth="1"/>
    <col min="12548" max="12548" width="6.6328125" customWidth="1"/>
    <col min="12549" max="12549" width="15.08984375" customWidth="1"/>
    <col min="12550" max="12550" width="5" customWidth="1"/>
    <col min="12551" max="12551" width="11.453125" customWidth="1"/>
    <col min="12552" max="12552" width="6.453125" customWidth="1"/>
    <col min="12553" max="12553" width="5.54296875" customWidth="1"/>
    <col min="12554" max="12554" width="6.6328125" customWidth="1"/>
    <col min="12555" max="12555" width="8.1796875" customWidth="1"/>
    <col min="12799" max="12799" width="3.08984375" customWidth="1"/>
    <col min="12800" max="12800" width="14.08984375" customWidth="1"/>
    <col min="12801" max="12801" width="9.1796875" customWidth="1"/>
    <col min="12802" max="12802" width="25.08984375" customWidth="1"/>
    <col min="12803" max="12803" width="11.08984375" customWidth="1"/>
    <col min="12804" max="12804" width="6.6328125" customWidth="1"/>
    <col min="12805" max="12805" width="15.08984375" customWidth="1"/>
    <col min="12806" max="12806" width="5" customWidth="1"/>
    <col min="12807" max="12807" width="11.453125" customWidth="1"/>
    <col min="12808" max="12808" width="6.453125" customWidth="1"/>
    <col min="12809" max="12809" width="5.54296875" customWidth="1"/>
    <col min="12810" max="12810" width="6.6328125" customWidth="1"/>
    <col min="12811" max="12811" width="8.1796875" customWidth="1"/>
    <col min="13055" max="13055" width="3.08984375" customWidth="1"/>
    <col min="13056" max="13056" width="14.08984375" customWidth="1"/>
    <col min="13057" max="13057" width="9.1796875" customWidth="1"/>
    <col min="13058" max="13058" width="25.08984375" customWidth="1"/>
    <col min="13059" max="13059" width="11.08984375" customWidth="1"/>
    <col min="13060" max="13060" width="6.6328125" customWidth="1"/>
    <col min="13061" max="13061" width="15.08984375" customWidth="1"/>
    <col min="13062" max="13062" width="5" customWidth="1"/>
    <col min="13063" max="13063" width="11.453125" customWidth="1"/>
    <col min="13064" max="13064" width="6.453125" customWidth="1"/>
    <col min="13065" max="13065" width="5.54296875" customWidth="1"/>
    <col min="13066" max="13066" width="6.6328125" customWidth="1"/>
    <col min="13067" max="13067" width="8.1796875" customWidth="1"/>
    <col min="13311" max="13311" width="3.08984375" customWidth="1"/>
    <col min="13312" max="13312" width="14.08984375" customWidth="1"/>
    <col min="13313" max="13313" width="9.1796875" customWidth="1"/>
    <col min="13314" max="13314" width="25.08984375" customWidth="1"/>
    <col min="13315" max="13315" width="11.08984375" customWidth="1"/>
    <col min="13316" max="13316" width="6.6328125" customWidth="1"/>
    <col min="13317" max="13317" width="15.08984375" customWidth="1"/>
    <col min="13318" max="13318" width="5" customWidth="1"/>
    <col min="13319" max="13319" width="11.453125" customWidth="1"/>
    <col min="13320" max="13320" width="6.453125" customWidth="1"/>
    <col min="13321" max="13321" width="5.54296875" customWidth="1"/>
    <col min="13322" max="13322" width="6.6328125" customWidth="1"/>
    <col min="13323" max="13323" width="8.1796875" customWidth="1"/>
    <col min="13567" max="13567" width="3.08984375" customWidth="1"/>
    <col min="13568" max="13568" width="14.08984375" customWidth="1"/>
    <col min="13569" max="13569" width="9.1796875" customWidth="1"/>
    <col min="13570" max="13570" width="25.08984375" customWidth="1"/>
    <col min="13571" max="13571" width="11.08984375" customWidth="1"/>
    <col min="13572" max="13572" width="6.6328125" customWidth="1"/>
    <col min="13573" max="13573" width="15.08984375" customWidth="1"/>
    <col min="13574" max="13574" width="5" customWidth="1"/>
    <col min="13575" max="13575" width="11.453125" customWidth="1"/>
    <col min="13576" max="13576" width="6.453125" customWidth="1"/>
    <col min="13577" max="13577" width="5.54296875" customWidth="1"/>
    <col min="13578" max="13578" width="6.6328125" customWidth="1"/>
    <col min="13579" max="13579" width="8.1796875" customWidth="1"/>
    <col min="13823" max="13823" width="3.08984375" customWidth="1"/>
    <col min="13824" max="13824" width="14.08984375" customWidth="1"/>
    <col min="13825" max="13825" width="9.1796875" customWidth="1"/>
    <col min="13826" max="13826" width="25.08984375" customWidth="1"/>
    <col min="13827" max="13827" width="11.08984375" customWidth="1"/>
    <col min="13828" max="13828" width="6.6328125" customWidth="1"/>
    <col min="13829" max="13829" width="15.08984375" customWidth="1"/>
    <col min="13830" max="13830" width="5" customWidth="1"/>
    <col min="13831" max="13831" width="11.453125" customWidth="1"/>
    <col min="13832" max="13832" width="6.453125" customWidth="1"/>
    <col min="13833" max="13833" width="5.54296875" customWidth="1"/>
    <col min="13834" max="13834" width="6.6328125" customWidth="1"/>
    <col min="13835" max="13835" width="8.1796875" customWidth="1"/>
    <col min="14079" max="14079" width="3.08984375" customWidth="1"/>
    <col min="14080" max="14080" width="14.08984375" customWidth="1"/>
    <col min="14081" max="14081" width="9.1796875" customWidth="1"/>
    <col min="14082" max="14082" width="25.08984375" customWidth="1"/>
    <col min="14083" max="14083" width="11.08984375" customWidth="1"/>
    <col min="14084" max="14084" width="6.6328125" customWidth="1"/>
    <col min="14085" max="14085" width="15.08984375" customWidth="1"/>
    <col min="14086" max="14086" width="5" customWidth="1"/>
    <col min="14087" max="14087" width="11.453125" customWidth="1"/>
    <col min="14088" max="14088" width="6.453125" customWidth="1"/>
    <col min="14089" max="14089" width="5.54296875" customWidth="1"/>
    <col min="14090" max="14090" width="6.6328125" customWidth="1"/>
    <col min="14091" max="14091" width="8.1796875" customWidth="1"/>
    <col min="14335" max="14335" width="3.08984375" customWidth="1"/>
    <col min="14336" max="14336" width="14.08984375" customWidth="1"/>
    <col min="14337" max="14337" width="9.1796875" customWidth="1"/>
    <col min="14338" max="14338" width="25.08984375" customWidth="1"/>
    <col min="14339" max="14339" width="11.08984375" customWidth="1"/>
    <col min="14340" max="14340" width="6.6328125" customWidth="1"/>
    <col min="14341" max="14341" width="15.08984375" customWidth="1"/>
    <col min="14342" max="14342" width="5" customWidth="1"/>
    <col min="14343" max="14343" width="11.453125" customWidth="1"/>
    <col min="14344" max="14344" width="6.453125" customWidth="1"/>
    <col min="14345" max="14345" width="5.54296875" customWidth="1"/>
    <col min="14346" max="14346" width="6.6328125" customWidth="1"/>
    <col min="14347" max="14347" width="8.1796875" customWidth="1"/>
    <col min="14591" max="14591" width="3.08984375" customWidth="1"/>
    <col min="14592" max="14592" width="14.08984375" customWidth="1"/>
    <col min="14593" max="14593" width="9.1796875" customWidth="1"/>
    <col min="14594" max="14594" width="25.08984375" customWidth="1"/>
    <col min="14595" max="14595" width="11.08984375" customWidth="1"/>
    <col min="14596" max="14596" width="6.6328125" customWidth="1"/>
    <col min="14597" max="14597" width="15.08984375" customWidth="1"/>
    <col min="14598" max="14598" width="5" customWidth="1"/>
    <col min="14599" max="14599" width="11.453125" customWidth="1"/>
    <col min="14600" max="14600" width="6.453125" customWidth="1"/>
    <col min="14601" max="14601" width="5.54296875" customWidth="1"/>
    <col min="14602" max="14602" width="6.6328125" customWidth="1"/>
    <col min="14603" max="14603" width="8.1796875" customWidth="1"/>
    <col min="14847" max="14847" width="3.08984375" customWidth="1"/>
    <col min="14848" max="14848" width="14.08984375" customWidth="1"/>
    <col min="14849" max="14849" width="9.1796875" customWidth="1"/>
    <col min="14850" max="14850" width="25.08984375" customWidth="1"/>
    <col min="14851" max="14851" width="11.08984375" customWidth="1"/>
    <col min="14852" max="14852" width="6.6328125" customWidth="1"/>
    <col min="14853" max="14853" width="15.08984375" customWidth="1"/>
    <col min="14854" max="14854" width="5" customWidth="1"/>
    <col min="14855" max="14855" width="11.453125" customWidth="1"/>
    <col min="14856" max="14856" width="6.453125" customWidth="1"/>
    <col min="14857" max="14857" width="5.54296875" customWidth="1"/>
    <col min="14858" max="14858" width="6.6328125" customWidth="1"/>
    <col min="14859" max="14859" width="8.1796875" customWidth="1"/>
    <col min="15103" max="15103" width="3.08984375" customWidth="1"/>
    <col min="15104" max="15104" width="14.08984375" customWidth="1"/>
    <col min="15105" max="15105" width="9.1796875" customWidth="1"/>
    <col min="15106" max="15106" width="25.08984375" customWidth="1"/>
    <col min="15107" max="15107" width="11.08984375" customWidth="1"/>
    <col min="15108" max="15108" width="6.6328125" customWidth="1"/>
    <col min="15109" max="15109" width="15.08984375" customWidth="1"/>
    <col min="15110" max="15110" width="5" customWidth="1"/>
    <col min="15111" max="15111" width="11.453125" customWidth="1"/>
    <col min="15112" max="15112" width="6.453125" customWidth="1"/>
    <col min="15113" max="15113" width="5.54296875" customWidth="1"/>
    <col min="15114" max="15114" width="6.6328125" customWidth="1"/>
    <col min="15115" max="15115" width="8.1796875" customWidth="1"/>
    <col min="15359" max="15359" width="3.08984375" customWidth="1"/>
    <col min="15360" max="15360" width="14.08984375" customWidth="1"/>
    <col min="15361" max="15361" width="9.1796875" customWidth="1"/>
    <col min="15362" max="15362" width="25.08984375" customWidth="1"/>
    <col min="15363" max="15363" width="11.08984375" customWidth="1"/>
    <col min="15364" max="15364" width="6.6328125" customWidth="1"/>
    <col min="15365" max="15365" width="15.08984375" customWidth="1"/>
    <col min="15366" max="15366" width="5" customWidth="1"/>
    <col min="15367" max="15367" width="11.453125" customWidth="1"/>
    <col min="15368" max="15368" width="6.453125" customWidth="1"/>
    <col min="15369" max="15369" width="5.54296875" customWidth="1"/>
    <col min="15370" max="15370" width="6.6328125" customWidth="1"/>
    <col min="15371" max="15371" width="8.1796875" customWidth="1"/>
    <col min="15615" max="15615" width="3.08984375" customWidth="1"/>
    <col min="15616" max="15616" width="14.08984375" customWidth="1"/>
    <col min="15617" max="15617" width="9.1796875" customWidth="1"/>
    <col min="15618" max="15618" width="25.08984375" customWidth="1"/>
    <col min="15619" max="15619" width="11.08984375" customWidth="1"/>
    <col min="15620" max="15620" width="6.6328125" customWidth="1"/>
    <col min="15621" max="15621" width="15.08984375" customWidth="1"/>
    <col min="15622" max="15622" width="5" customWidth="1"/>
    <col min="15623" max="15623" width="11.453125" customWidth="1"/>
    <col min="15624" max="15624" width="6.453125" customWidth="1"/>
    <col min="15625" max="15625" width="5.54296875" customWidth="1"/>
    <col min="15626" max="15626" width="6.6328125" customWidth="1"/>
    <col min="15627" max="15627" width="8.1796875" customWidth="1"/>
    <col min="15871" max="15871" width="3.08984375" customWidth="1"/>
    <col min="15872" max="15872" width="14.08984375" customWidth="1"/>
    <col min="15873" max="15873" width="9.1796875" customWidth="1"/>
    <col min="15874" max="15874" width="25.08984375" customWidth="1"/>
    <col min="15875" max="15875" width="11.08984375" customWidth="1"/>
    <col min="15876" max="15876" width="6.6328125" customWidth="1"/>
    <col min="15877" max="15877" width="15.08984375" customWidth="1"/>
    <col min="15878" max="15878" width="5" customWidth="1"/>
    <col min="15879" max="15879" width="11.453125" customWidth="1"/>
    <col min="15880" max="15880" width="6.453125" customWidth="1"/>
    <col min="15881" max="15881" width="5.54296875" customWidth="1"/>
    <col min="15882" max="15882" width="6.6328125" customWidth="1"/>
    <col min="15883" max="15883" width="8.1796875" customWidth="1"/>
    <col min="16127" max="16127" width="3.08984375" customWidth="1"/>
    <col min="16128" max="16128" width="14.08984375" customWidth="1"/>
    <col min="16129" max="16129" width="9.1796875" customWidth="1"/>
    <col min="16130" max="16130" width="25.08984375" customWidth="1"/>
    <col min="16131" max="16131" width="11.08984375" customWidth="1"/>
    <col min="16132" max="16132" width="6.6328125" customWidth="1"/>
    <col min="16133" max="16133" width="15.08984375" customWidth="1"/>
    <col min="16134" max="16134" width="5" customWidth="1"/>
    <col min="16135" max="16135" width="11.453125" customWidth="1"/>
    <col min="16136" max="16136" width="6.453125" customWidth="1"/>
    <col min="16137" max="16137" width="5.54296875" customWidth="1"/>
    <col min="16138" max="16138" width="6.6328125" customWidth="1"/>
    <col min="16139" max="16139" width="8.1796875" customWidth="1"/>
  </cols>
  <sheetData>
    <row r="1" spans="1:11" ht="22.5" customHeight="1" x14ac:dyDescent="0.25">
      <c r="A1" s="417" t="s">
        <v>599</v>
      </c>
      <c r="B1" s="417"/>
      <c r="C1" s="417"/>
      <c r="D1" s="417"/>
      <c r="E1" s="417"/>
      <c r="F1" s="417"/>
      <c r="G1" s="417"/>
      <c r="H1" s="417"/>
      <c r="I1" s="417"/>
      <c r="J1" s="417"/>
      <c r="K1" s="417"/>
    </row>
    <row r="2" spans="1:11" ht="45" customHeight="1" x14ac:dyDescent="0.25">
      <c r="A2" s="417" t="s">
        <v>601</v>
      </c>
      <c r="B2" s="417"/>
      <c r="C2" s="417"/>
      <c r="D2" s="417"/>
      <c r="E2" s="417"/>
      <c r="F2" s="417"/>
      <c r="G2" s="417"/>
      <c r="H2" s="417"/>
      <c r="I2" s="417"/>
      <c r="J2" s="417"/>
      <c r="K2" s="417"/>
    </row>
    <row r="3" spans="1:11" ht="23.25" customHeight="1" x14ac:dyDescent="0.25">
      <c r="A3" s="418" t="s">
        <v>600</v>
      </c>
      <c r="B3" s="418"/>
      <c r="C3" s="418"/>
      <c r="D3" s="418"/>
      <c r="E3" s="418"/>
      <c r="F3" s="418"/>
      <c r="G3" s="418"/>
      <c r="H3" s="418"/>
      <c r="I3" s="418"/>
      <c r="J3" s="418"/>
      <c r="K3" s="418"/>
    </row>
    <row r="4" spans="1:11" ht="16.8" x14ac:dyDescent="0.3">
      <c r="A4" s="422"/>
      <c r="B4" s="422"/>
      <c r="C4" s="422"/>
      <c r="D4" s="422"/>
      <c r="E4" s="422"/>
      <c r="F4" s="422"/>
      <c r="G4" s="422"/>
      <c r="H4" s="422"/>
      <c r="I4" s="422"/>
      <c r="J4" s="422"/>
      <c r="K4" s="422"/>
    </row>
    <row r="5" spans="1:11" s="298" customFormat="1" ht="32.25" customHeight="1" x14ac:dyDescent="0.25">
      <c r="A5" s="423" t="s">
        <v>0</v>
      </c>
      <c r="B5" s="423" t="s">
        <v>584</v>
      </c>
      <c r="C5" s="420" t="s">
        <v>585</v>
      </c>
      <c r="D5" s="420" t="s">
        <v>581</v>
      </c>
      <c r="E5" s="420" t="s">
        <v>596</v>
      </c>
      <c r="F5" s="423" t="s">
        <v>582</v>
      </c>
      <c r="G5" s="423"/>
      <c r="H5" s="420" t="s">
        <v>590</v>
      </c>
      <c r="I5" s="420" t="s">
        <v>591</v>
      </c>
      <c r="J5" s="420" t="s">
        <v>593</v>
      </c>
      <c r="K5" s="420" t="s">
        <v>22</v>
      </c>
    </row>
    <row r="6" spans="1:11" s="298" customFormat="1" ht="66.75" customHeight="1" x14ac:dyDescent="0.25">
      <c r="A6" s="423"/>
      <c r="B6" s="423"/>
      <c r="C6" s="421"/>
      <c r="D6" s="421"/>
      <c r="E6" s="421"/>
      <c r="F6" s="299" t="s">
        <v>586</v>
      </c>
      <c r="G6" s="299" t="s">
        <v>587</v>
      </c>
      <c r="H6" s="421"/>
      <c r="I6" s="421"/>
      <c r="J6" s="424"/>
      <c r="K6" s="421"/>
    </row>
    <row r="7" spans="1:11" s="298" customFormat="1" ht="112.5" customHeight="1" x14ac:dyDescent="0.25">
      <c r="A7" s="300">
        <v>1</v>
      </c>
      <c r="B7" s="301" t="s">
        <v>594</v>
      </c>
      <c r="C7" s="302">
        <v>35346</v>
      </c>
      <c r="D7" s="300" t="s">
        <v>595</v>
      </c>
      <c r="E7" s="300" t="s">
        <v>597</v>
      </c>
      <c r="F7" s="300" t="s">
        <v>588</v>
      </c>
      <c r="G7" s="300" t="s">
        <v>583</v>
      </c>
      <c r="H7" s="300" t="s">
        <v>589</v>
      </c>
      <c r="I7" s="300" t="s">
        <v>592</v>
      </c>
      <c r="J7" s="300" t="s">
        <v>573</v>
      </c>
      <c r="K7" s="300"/>
    </row>
    <row r="8" spans="1:11" ht="7.5" customHeight="1" x14ac:dyDescent="0.25"/>
    <row r="9" spans="1:11" ht="21" customHeight="1" x14ac:dyDescent="0.3">
      <c r="B9" s="419" t="s">
        <v>598</v>
      </c>
      <c r="C9" s="419"/>
      <c r="D9" s="419"/>
      <c r="E9" s="419"/>
      <c r="F9" s="419"/>
      <c r="G9" s="419"/>
    </row>
  </sheetData>
  <mergeCells count="15">
    <mergeCell ref="A1:K1"/>
    <mergeCell ref="A3:K3"/>
    <mergeCell ref="A2:K2"/>
    <mergeCell ref="B9:G9"/>
    <mergeCell ref="H5:H6"/>
    <mergeCell ref="K5:K6"/>
    <mergeCell ref="A4:K4"/>
    <mergeCell ref="A5:A6"/>
    <mergeCell ref="B5:B6"/>
    <mergeCell ref="C5:C6"/>
    <mergeCell ref="D5:D6"/>
    <mergeCell ref="E5:E6"/>
    <mergeCell ref="F5:G5"/>
    <mergeCell ref="J5:J6"/>
    <mergeCell ref="I5:I6"/>
  </mergeCells>
  <pageMargins left="0.2" right="0.2" top="0.7" bottom="0" header="0" footer="0"/>
  <pageSetup scale="9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Q24"/>
  <sheetViews>
    <sheetView topLeftCell="A4" workbookViewId="0">
      <selection sqref="A1:Z1"/>
    </sheetView>
  </sheetViews>
  <sheetFormatPr defaultColWidth="8.90625" defaultRowHeight="18" x14ac:dyDescent="0.35"/>
  <cols>
    <col min="1" max="1" width="13" style="109" customWidth="1"/>
    <col min="2" max="3" width="8.90625" style="109"/>
    <col min="4" max="4" width="5.08984375" style="109" customWidth="1"/>
    <col min="5" max="5" width="5.1796875" style="109" customWidth="1"/>
    <col min="6" max="6" width="8.90625" style="109" customWidth="1"/>
    <col min="7" max="7" width="4" style="109" customWidth="1"/>
    <col min="8" max="8" width="5.54296875" style="109" customWidth="1"/>
    <col min="9" max="9" width="8.90625" style="109"/>
    <col min="10" max="10" width="2.6328125" style="109" customWidth="1"/>
    <col min="11" max="11" width="9" style="109" customWidth="1"/>
    <col min="12" max="12" width="7.81640625" style="109" customWidth="1"/>
    <col min="13" max="16" width="8.90625" style="109"/>
    <col min="17" max="17" width="8.90625" style="131"/>
    <col min="18" max="16384" width="8.90625" style="109"/>
  </cols>
  <sheetData>
    <row r="1" spans="1:17" x14ac:dyDescent="0.35">
      <c r="A1" s="374" t="s">
        <v>412</v>
      </c>
      <c r="B1" s="374"/>
      <c r="C1" s="374"/>
      <c r="D1" s="374"/>
      <c r="G1" s="129"/>
      <c r="H1" s="129"/>
      <c r="I1" s="124" t="s">
        <v>413</v>
      </c>
      <c r="O1" s="130" t="s">
        <v>345</v>
      </c>
      <c r="P1" s="197" t="s">
        <v>491</v>
      </c>
    </row>
    <row r="2" spans="1:17" s="129" customFormat="1" ht="17.399999999999999" x14ac:dyDescent="0.3">
      <c r="A2" s="375" t="s">
        <v>441</v>
      </c>
      <c r="B2" s="375"/>
      <c r="C2" s="375"/>
      <c r="D2" s="375"/>
      <c r="I2" s="132" t="s">
        <v>415</v>
      </c>
      <c r="Q2" s="133"/>
    </row>
    <row r="3" spans="1:17" ht="9" customHeight="1" x14ac:dyDescent="0.35"/>
    <row r="4" spans="1:17" x14ac:dyDescent="0.35">
      <c r="A4" s="376"/>
      <c r="B4" s="376"/>
      <c r="C4" s="376"/>
      <c r="D4" s="376"/>
    </row>
    <row r="5" spans="1:17" ht="24.6" x14ac:dyDescent="0.4">
      <c r="B5" s="128"/>
      <c r="C5" s="128"/>
      <c r="D5" s="128"/>
      <c r="E5" s="128"/>
      <c r="F5" s="128"/>
      <c r="G5" s="134" t="s">
        <v>442</v>
      </c>
      <c r="H5" s="134"/>
      <c r="I5" s="128"/>
      <c r="J5" s="128"/>
      <c r="K5" s="128"/>
      <c r="L5" s="128"/>
    </row>
    <row r="6" spans="1:17" ht="11.25" customHeight="1" x14ac:dyDescent="0.35"/>
    <row r="7" spans="1:17" x14ac:dyDescent="0.35">
      <c r="C7" s="109" t="s">
        <v>443</v>
      </c>
      <c r="E7" s="377" t="str">
        <f>VLOOKUP($O$1,sbd,2,0)&amp;" "&amp;VLOOKUP($O$1,sbd,3,0)</f>
        <v>Hoàng Thị Tìm</v>
      </c>
      <c r="F7" s="377"/>
      <c r="G7" s="377"/>
      <c r="H7" s="377"/>
      <c r="I7" s="109" t="s">
        <v>444</v>
      </c>
      <c r="K7" s="129" t="str">
        <f>VLOOKUP($O$1,sbd,5,0)</f>
        <v>Nữ</v>
      </c>
    </row>
    <row r="8" spans="1:17" x14ac:dyDescent="0.35">
      <c r="C8" s="109" t="s">
        <v>445</v>
      </c>
      <c r="E8" s="133" t="str">
        <f>O1</f>
        <v>01</v>
      </c>
      <c r="I8" s="109" t="s">
        <v>446</v>
      </c>
      <c r="L8" s="135" t="str">
        <f>VLOOKUP($O$1,sbd,17,0)</f>
        <v>01</v>
      </c>
    </row>
    <row r="9" spans="1:17" x14ac:dyDescent="0.35">
      <c r="C9" s="109" t="s">
        <v>447</v>
      </c>
      <c r="E9" s="378">
        <f>VLOOKUP($O$1,sbd,4,0)</f>
        <v>33410</v>
      </c>
      <c r="F9" s="378"/>
    </row>
    <row r="10" spans="1:17" x14ac:dyDescent="0.35">
      <c r="C10" s="109" t="s">
        <v>448</v>
      </c>
      <c r="F10" s="129" t="str">
        <f>VLOOKUP($O$1,sbd,7,0)</f>
        <v>ĐHGDMN</v>
      </c>
    </row>
    <row r="11" spans="1:17" hidden="1" x14ac:dyDescent="0.35">
      <c r="C11" s="109" t="s">
        <v>449</v>
      </c>
      <c r="H11" s="129">
        <f>VLOOKUP($O$1,sbd,8,0)</f>
        <v>42538</v>
      </c>
    </row>
    <row r="12" spans="1:17" x14ac:dyDescent="0.35">
      <c r="C12" s="109" t="s">
        <v>450</v>
      </c>
      <c r="K12" s="136"/>
    </row>
    <row r="13" spans="1:17" x14ac:dyDescent="0.35">
      <c r="C13" s="109" t="s">
        <v>451</v>
      </c>
      <c r="F13" s="129" t="str">
        <f>VLOOKUP($O$1,sbd,15,0)</f>
        <v>Giáo viên mầm non</v>
      </c>
    </row>
    <row r="14" spans="1:17" x14ac:dyDescent="0.35">
      <c r="C14" s="109" t="s">
        <v>452</v>
      </c>
      <c r="G14" s="129" t="str">
        <f>VLOOKUP($O$1,sbd,14,0)</f>
        <v>01MNCT</v>
      </c>
      <c r="H14" s="129"/>
    </row>
    <row r="15" spans="1:17" x14ac:dyDescent="0.35">
      <c r="C15" s="137" t="s">
        <v>453</v>
      </c>
    </row>
    <row r="17" spans="1:13" x14ac:dyDescent="0.35">
      <c r="J17" s="124" t="s">
        <v>424</v>
      </c>
    </row>
    <row r="18" spans="1:13" x14ac:dyDescent="0.35">
      <c r="J18" s="124" t="s">
        <v>425</v>
      </c>
    </row>
    <row r="19" spans="1:13" x14ac:dyDescent="0.35">
      <c r="J19" s="108"/>
    </row>
    <row r="20" spans="1:13" x14ac:dyDescent="0.35">
      <c r="J20" s="108"/>
    </row>
    <row r="21" spans="1:13" x14ac:dyDescent="0.35">
      <c r="J21" s="108"/>
    </row>
    <row r="22" spans="1:13" x14ac:dyDescent="0.35">
      <c r="J22" s="108" t="s">
        <v>426</v>
      </c>
    </row>
    <row r="23" spans="1:13" x14ac:dyDescent="0.35">
      <c r="J23" s="124" t="s">
        <v>427</v>
      </c>
    </row>
    <row r="24" spans="1:13" ht="33.75" customHeight="1" x14ac:dyDescent="0.35">
      <c r="A24" s="373" t="s">
        <v>454</v>
      </c>
      <c r="B24" s="373"/>
      <c r="C24" s="373"/>
      <c r="D24" s="373"/>
      <c r="E24" s="373"/>
      <c r="F24" s="373"/>
      <c r="G24" s="373"/>
      <c r="H24" s="373"/>
      <c r="I24" s="373"/>
      <c r="J24" s="373"/>
      <c r="K24" s="373"/>
      <c r="L24" s="373"/>
      <c r="M24" s="373"/>
    </row>
  </sheetData>
  <mergeCells count="6">
    <mergeCell ref="A24:M24"/>
    <mergeCell ref="A1:D1"/>
    <mergeCell ref="A2:D2"/>
    <mergeCell ref="A4:D4"/>
    <mergeCell ref="E7:H7"/>
    <mergeCell ref="E9:F9"/>
  </mergeCells>
  <dataValidations disablePrompts="1" count="1">
    <dataValidation type="list" allowBlank="1" showInputMessage="1" showErrorMessage="1" prompt="Chọn Số báo danh!" sqref="O1">
      <formula1>so</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theme="5" tint="0.79998168889431442"/>
    <pageSetUpPr fitToPage="1"/>
  </sheetPr>
  <dimension ref="A1:K51"/>
  <sheetViews>
    <sheetView topLeftCell="A7" workbookViewId="0">
      <selection activeCell="F10" sqref="F10"/>
    </sheetView>
  </sheetViews>
  <sheetFormatPr defaultColWidth="8.90625" defaultRowHeight="15" x14ac:dyDescent="0.25"/>
  <cols>
    <col min="1" max="1" width="4.36328125" style="140" customWidth="1"/>
    <col min="2" max="2" width="5.36328125" style="140" customWidth="1"/>
    <col min="3" max="3" width="13.6328125" style="140" customWidth="1"/>
    <col min="4" max="4" width="6.90625" style="140" customWidth="1"/>
    <col min="5" max="5" width="8.90625" style="140"/>
    <col min="6" max="6" width="15.6328125" style="140" bestFit="1" customWidth="1"/>
    <col min="7" max="7" width="8.1796875" style="140" bestFit="1" customWidth="1"/>
    <col min="8" max="8" width="18.1796875" style="140" customWidth="1"/>
    <col min="9" max="10" width="8.90625" style="140"/>
    <col min="11" max="11" width="0" style="140" hidden="1" customWidth="1"/>
    <col min="12" max="16384" width="8.90625" style="140"/>
  </cols>
  <sheetData>
    <row r="1" spans="1:11" ht="21" x14ac:dyDescent="0.4">
      <c r="A1" s="380" t="s">
        <v>412</v>
      </c>
      <c r="B1" s="380"/>
      <c r="C1" s="380"/>
      <c r="D1" s="380"/>
      <c r="E1" s="381" t="s">
        <v>413</v>
      </c>
      <c r="F1" s="381"/>
      <c r="G1" s="381"/>
      <c r="H1" s="381"/>
      <c r="I1" s="381"/>
      <c r="J1" s="139" t="s">
        <v>350</v>
      </c>
    </row>
    <row r="2" spans="1:11" ht="20.399999999999999" x14ac:dyDescent="0.35">
      <c r="A2" s="381" t="s">
        <v>438</v>
      </c>
      <c r="B2" s="381"/>
      <c r="C2" s="381"/>
      <c r="D2" s="381"/>
      <c r="E2" s="382" t="s">
        <v>415</v>
      </c>
      <c r="F2" s="382"/>
      <c r="G2" s="382"/>
      <c r="H2" s="382"/>
      <c r="I2" s="382"/>
      <c r="J2" s="108"/>
    </row>
    <row r="3" spans="1:11" ht="15.6" x14ac:dyDescent="0.3">
      <c r="A3" s="111"/>
      <c r="B3" s="111"/>
      <c r="C3" s="112"/>
      <c r="D3" s="112"/>
      <c r="E3" s="111"/>
      <c r="F3" s="111"/>
      <c r="G3" s="111"/>
      <c r="H3" s="111"/>
      <c r="I3" s="111"/>
      <c r="J3" s="113"/>
    </row>
    <row r="4" spans="1:11" ht="22.8" x14ac:dyDescent="0.4">
      <c r="A4" s="388" t="s">
        <v>439</v>
      </c>
      <c r="B4" s="388"/>
      <c r="C4" s="388"/>
      <c r="D4" s="388"/>
      <c r="E4" s="388"/>
      <c r="F4" s="388"/>
      <c r="G4" s="388"/>
      <c r="H4" s="388"/>
      <c r="I4" s="388"/>
      <c r="J4" s="113"/>
    </row>
    <row r="5" spans="1:11" ht="22.8" x14ac:dyDescent="0.4">
      <c r="A5" s="388" t="str">
        <f>"PHÒNG PHỎNG VẤN SỐ: "&amp;J1</f>
        <v>PHÒNG PHỎNG VẤN SỐ: 05</v>
      </c>
      <c r="B5" s="388"/>
      <c r="C5" s="388"/>
      <c r="D5" s="388"/>
      <c r="E5" s="388"/>
      <c r="F5" s="388"/>
      <c r="G5" s="388"/>
      <c r="H5" s="388"/>
      <c r="I5" s="388"/>
      <c r="J5" s="126"/>
    </row>
    <row r="6" spans="1:11" ht="15.6" x14ac:dyDescent="0.3">
      <c r="A6" s="111"/>
      <c r="B6" s="111"/>
      <c r="C6" s="112"/>
      <c r="D6" s="112"/>
      <c r="E6" s="111"/>
      <c r="F6" s="111"/>
      <c r="G6" s="111"/>
      <c r="H6" s="111"/>
      <c r="I6" s="111"/>
      <c r="J6" s="113"/>
    </row>
    <row r="7" spans="1:11" ht="31.2" x14ac:dyDescent="0.25">
      <c r="A7" s="114" t="s">
        <v>0</v>
      </c>
      <c r="B7" s="115" t="s">
        <v>417</v>
      </c>
      <c r="C7" s="383" t="s">
        <v>1</v>
      </c>
      <c r="D7" s="384"/>
      <c r="E7" s="114" t="s">
        <v>418</v>
      </c>
      <c r="F7" s="114" t="s">
        <v>419</v>
      </c>
      <c r="G7" s="114" t="s">
        <v>420</v>
      </c>
      <c r="H7" s="114" t="s">
        <v>440</v>
      </c>
      <c r="I7" s="114" t="s">
        <v>22</v>
      </c>
      <c r="J7" s="116" t="s">
        <v>429</v>
      </c>
    </row>
    <row r="8" spans="1:11" ht="24.9" customHeight="1" x14ac:dyDescent="0.25">
      <c r="A8" s="117">
        <v>1</v>
      </c>
      <c r="B8" s="118" t="str">
        <f>+IF($K8="","",INDEX('DS SO BAO DANH'!$B$6:$B$65,$K8))</f>
        <v>43</v>
      </c>
      <c r="C8" s="119" t="str">
        <f>+IF($K8="","",INDEX('DS SO BAO DANH'!$C$6:$C$65,$K8))</f>
        <v>Phan Thị Lan</v>
      </c>
      <c r="D8" s="120" t="str">
        <f>+IF($K8="","",INDEX('DS SO BAO DANH'!$D$6:$D$65,$K8))</f>
        <v>Anh</v>
      </c>
      <c r="E8" s="121">
        <f>+IF($K8="","",INDEX('DS SO BAO DANH'!$E$6:$E$65,$K8))</f>
        <v>32434</v>
      </c>
      <c r="F8" s="122" t="str">
        <f>+IF($K8="","",INDEX('DS SO BAO DANH'!$P$6:$P$65,$K8))</f>
        <v>Giáo viên dạy Văn</v>
      </c>
      <c r="G8" s="122" t="str">
        <f>+IF($K8="","",INDEX('DS SO BAO DANH'!$O$6:$O$65,$K8))</f>
        <v>07 CS</v>
      </c>
      <c r="H8" s="122"/>
      <c r="I8" s="122"/>
      <c r="J8" s="123" t="str">
        <f>IF(K8&lt;&gt;"","IN","")</f>
        <v>IN</v>
      </c>
      <c r="K8" s="141">
        <f>IF(TYPE(MATCH($J$1,phongthi,0))=16,"",MATCH($J$1,phongthi,0))</f>
        <v>43</v>
      </c>
    </row>
    <row r="9" spans="1:11" ht="24.9" customHeight="1" x14ac:dyDescent="0.25">
      <c r="A9" s="117">
        <f ca="1">IF(C9="","",MAX($A$8:A8)+1)</f>
        <v>2</v>
      </c>
      <c r="B9" s="118" t="str">
        <f ca="1">+IF($K9="","",INDEX('DS SO BAO DANH'!$B$6:$B$65,$K9))</f>
        <v>44</v>
      </c>
      <c r="C9" s="119" t="str">
        <f ca="1">+IF($K9="","",INDEX('DS SO BAO DANH'!$C$6:$C$65,$K9))</f>
        <v xml:space="preserve">Phan Thị </v>
      </c>
      <c r="D9" s="120" t="str">
        <f ca="1">+IF($K9="","",INDEX('DS SO BAO DANH'!$D$6:$D$65,$K9))</f>
        <v>Linh</v>
      </c>
      <c r="E9" s="121">
        <f ca="1">+IF($K9="","",INDEX('DS SO BAO DANH'!$E$6:$E$65,$K9))</f>
        <v>32314</v>
      </c>
      <c r="F9" s="122" t="str">
        <f ca="1">+IF($K9="","",INDEX('DS SO BAO DANH'!$P$6:$P$65,$K9))</f>
        <v>Giáo viên dạy Văn</v>
      </c>
      <c r="G9" s="122" t="str">
        <f ca="1">+IF($K9="","",INDEX('DS SO BAO DANH'!$O$6:$O$65,$K9))</f>
        <v>07 CS</v>
      </c>
      <c r="H9" s="122"/>
      <c r="I9" s="122"/>
      <c r="J9" s="123" t="str">
        <f ca="1">IF(K9&lt;&gt;"","IN","")</f>
        <v>IN</v>
      </c>
      <c r="K9" s="141">
        <f ca="1">IF(TYPE(MATCH($J$1,OFFSET('DS SO BAO DANH'!$R$6,K8,0):'DS SO BAO DANH'!$R$65,0)+K8)=16,"",MATCH($J$1,OFFSET('DS SO BAO DANH'!$R$6,K8,0):'DS SO BAO DANH'!$R$65,0)+K8)</f>
        <v>44</v>
      </c>
    </row>
    <row r="10" spans="1:11" ht="24.9" customHeight="1" x14ac:dyDescent="0.25">
      <c r="A10" s="117">
        <f ca="1">IF(C10="","",MAX($A$8:A9)+1)</f>
        <v>3</v>
      </c>
      <c r="B10" s="118" t="str">
        <f ca="1">+IF($K10="","",INDEX('DS SO BAO DANH'!$B$6:$B$65,$K10))</f>
        <v>45</v>
      </c>
      <c r="C10" s="119" t="str">
        <f ca="1">+IF($K10="","",INDEX('DS SO BAO DANH'!$C$6:$C$65,$K10))</f>
        <v>Dương Thị Hà</v>
      </c>
      <c r="D10" s="120" t="str">
        <f ca="1">+IF($K10="","",INDEX('DS SO BAO DANH'!$D$6:$D$65,$K10))</f>
        <v>Trang</v>
      </c>
      <c r="E10" s="121">
        <f ca="1">+IF($K10="","",INDEX('DS SO BAO DANH'!$E$6:$E$65,$K10))</f>
        <v>32147</v>
      </c>
      <c r="F10" s="122" t="str">
        <f ca="1">+IF($K10="","",INDEX('DS SO BAO DANH'!$P$6:$P$65,$K10))</f>
        <v>Giáo viên dạy Văn</v>
      </c>
      <c r="G10" s="122" t="str">
        <f ca="1">+IF($K10="","",INDEX('DS SO BAO DANH'!$O$6:$O$65,$K10))</f>
        <v>07 CS</v>
      </c>
      <c r="H10" s="122"/>
      <c r="I10" s="122"/>
      <c r="J10" s="123" t="str">
        <f t="shared" ref="J10:J43" ca="1" si="0">IF(K10&lt;&gt;"","IN","")</f>
        <v>IN</v>
      </c>
      <c r="K10" s="141">
        <f ca="1">IF(TYPE(MATCH($J$1,OFFSET('DS SO BAO DANH'!$R$6,K9,0):'DS SO BAO DANH'!$R$65,0)+K9)=16,"",MATCH($J$1,OFFSET('DS SO BAO DANH'!$R$6,K9,0):'DS SO BAO DANH'!$R$65,0)+K9)</f>
        <v>45</v>
      </c>
    </row>
    <row r="11" spans="1:11" ht="24.9" customHeight="1" x14ac:dyDescent="0.25">
      <c r="A11" s="117">
        <f ca="1">IF(C11="","",MAX($A$8:A10)+1)</f>
        <v>4</v>
      </c>
      <c r="B11" s="118" t="str">
        <f ca="1">+IF($K11="","",INDEX('DS SO BAO DANH'!$B$6:$B$65,$K11))</f>
        <v>46</v>
      </c>
      <c r="C11" s="119" t="str">
        <f ca="1">+IF($K11="","",INDEX('DS SO BAO DANH'!$C$6:$C$65,$K11))</f>
        <v>Phạm Thị</v>
      </c>
      <c r="D11" s="120" t="str">
        <f ca="1">+IF($K11="","",INDEX('DS SO BAO DANH'!$D$6:$D$65,$K11))</f>
        <v>Mai</v>
      </c>
      <c r="E11" s="121">
        <f ca="1">+IF($K11="","",INDEX('DS SO BAO DANH'!$E$6:$E$65,$K11))</f>
        <v>32212</v>
      </c>
      <c r="F11" s="122" t="str">
        <f ca="1">+IF($K11="","",INDEX('DS SO BAO DANH'!$P$6:$P$65,$K11))</f>
        <v>GV dạy Văn - Sử</v>
      </c>
      <c r="G11" s="122" t="str">
        <f ca="1">+IF($K11="","",INDEX('DS SO BAO DANH'!$O$6:$O$65,$K11))</f>
        <v>08CS</v>
      </c>
      <c r="H11" s="122"/>
      <c r="I11" s="122"/>
      <c r="J11" s="123" t="str">
        <f t="shared" ca="1" si="0"/>
        <v>IN</v>
      </c>
      <c r="K11" s="141">
        <f ca="1">IF(TYPE(MATCH($J$1,OFFSET('DS SO BAO DANH'!$R$6,K10,0):'DS SO BAO DANH'!$R$65,0)+K10)=16,"",MATCH($J$1,OFFSET('DS SO BAO DANH'!$R$6,K10,0):'DS SO BAO DANH'!$R$65,0)+K10)</f>
        <v>46</v>
      </c>
    </row>
    <row r="12" spans="1:11" ht="24.9" customHeight="1" x14ac:dyDescent="0.25">
      <c r="A12" s="117">
        <f ca="1">IF(C12="","",MAX($A$8:A11)+1)</f>
        <v>5</v>
      </c>
      <c r="B12" s="118" t="str">
        <f ca="1">+IF($K12="","",INDEX('DS SO BAO DANH'!$B$6:$B$65,$K12))</f>
        <v>47</v>
      </c>
      <c r="C12" s="119" t="str">
        <f ca="1">+IF($K12="","",INDEX('DS SO BAO DANH'!$C$6:$C$65,$K12))</f>
        <v>Nguyễn Thị</v>
      </c>
      <c r="D12" s="120" t="str">
        <f ca="1">+IF($K12="","",INDEX('DS SO BAO DANH'!$D$6:$D$65,$K12))</f>
        <v>Lương</v>
      </c>
      <c r="E12" s="121">
        <f ca="1">+IF($K12="","",INDEX('DS SO BAO DANH'!$E$6:$E$65,$K12))</f>
        <v>30416</v>
      </c>
      <c r="F12" s="122" t="str">
        <f ca="1">+IF($K12="","",INDEX('DS SO BAO DANH'!$P$6:$P$65,$K12))</f>
        <v>GV dạy Địa lí</v>
      </c>
      <c r="G12" s="122" t="str">
        <f ca="1">+IF($K12="","",INDEX('DS SO BAO DANH'!$O$6:$O$65,$K12))</f>
        <v>09CS</v>
      </c>
      <c r="H12" s="122"/>
      <c r="I12" s="122"/>
      <c r="J12" s="123" t="str">
        <f t="shared" ca="1" si="0"/>
        <v>IN</v>
      </c>
      <c r="K12" s="141">
        <f ca="1">IF(TYPE(MATCH($J$1,OFFSET('DS SO BAO DANH'!$R$6,K11,0):'DS SO BAO DANH'!$R$65,0)+K11)=16,"",MATCH($J$1,OFFSET('DS SO BAO DANH'!$R$6,K11,0):'DS SO BAO DANH'!$R$65,0)+K11)</f>
        <v>47</v>
      </c>
    </row>
    <row r="13" spans="1:11" ht="24.9" customHeight="1" x14ac:dyDescent="0.25">
      <c r="A13" s="117">
        <f ca="1">IF(C13="","",MAX($A$8:A12)+1)</f>
        <v>6</v>
      </c>
      <c r="B13" s="118" t="str">
        <f ca="1">+IF($K13="","",INDEX('DS SO BAO DANH'!$B$6:$B$65,$K13))</f>
        <v>48</v>
      </c>
      <c r="C13" s="119" t="str">
        <f ca="1">+IF($K13="","",INDEX('DS SO BAO DANH'!$C$6:$C$65,$K13))</f>
        <v>Lê Thị Kim</v>
      </c>
      <c r="D13" s="120" t="str">
        <f ca="1">+IF($K13="","",INDEX('DS SO BAO DANH'!$D$6:$D$65,$K13))</f>
        <v>Anh</v>
      </c>
      <c r="E13" s="121">
        <f ca="1">+IF($K13="","",INDEX('DS SO BAO DANH'!$E$6:$E$65,$K13))</f>
        <v>32411</v>
      </c>
      <c r="F13" s="122" t="str">
        <f ca="1">+IF($K13="","",INDEX('DS SO BAO DANH'!$P$6:$P$65,$K13))</f>
        <v>Nhân viên Thiết bị - Thí nghiệm</v>
      </c>
      <c r="G13" s="122" t="str">
        <f ca="1">+IF($K13="","",INDEX('DS SO BAO DANH'!$O$6:$O$65,$K13))</f>
        <v>10NVTB</v>
      </c>
      <c r="H13" s="122"/>
      <c r="I13" s="122"/>
      <c r="J13" s="123" t="str">
        <f t="shared" ca="1" si="0"/>
        <v>IN</v>
      </c>
      <c r="K13" s="141">
        <f ca="1">IF(TYPE(MATCH($J$1,OFFSET('DS SO BAO DANH'!$R$6,K12,0):'DS SO BAO DANH'!$R$65,0)+K12)=16,"",MATCH($J$1,OFFSET('DS SO BAO DANH'!$R$6,K12,0):'DS SO BAO DANH'!$R$65,0)+K12)</f>
        <v>48</v>
      </c>
    </row>
    <row r="14" spans="1:11" ht="24.9" customHeight="1" x14ac:dyDescent="0.25">
      <c r="A14" s="117">
        <f ca="1">IF(C14="","",MAX($A$8:A13)+1)</f>
        <v>7</v>
      </c>
      <c r="B14" s="118" t="str">
        <f ca="1">+IF($K14="","",INDEX('DS SO BAO DANH'!$B$6:$B$65,$K14))</f>
        <v>49</v>
      </c>
      <c r="C14" s="119" t="str">
        <f ca="1">+IF($K14="","",INDEX('DS SO BAO DANH'!$C$6:$C$65,$K14))</f>
        <v>Hoàng Thị</v>
      </c>
      <c r="D14" s="120" t="str">
        <f ca="1">+IF($K14="","",INDEX('DS SO BAO DANH'!$D$6:$D$65,$K14))</f>
        <v>Quý</v>
      </c>
      <c r="E14" s="121">
        <f ca="1">+IF($K14="","",INDEX('DS SO BAO DANH'!$E$6:$E$65,$K14))</f>
        <v>29570</v>
      </c>
      <c r="F14" s="122" t="str">
        <f ca="1">+IF($K14="","",INDEX('DS SO BAO DANH'!$P$6:$P$65,$K14))</f>
        <v>Nhân viên Thiết bị - Thí nghiệm</v>
      </c>
      <c r="G14" s="122" t="str">
        <f ca="1">+IF($K14="","",INDEX('DS SO BAO DANH'!$O$6:$O$65,$K14))</f>
        <v>10NVTB</v>
      </c>
      <c r="H14" s="122"/>
      <c r="I14" s="122"/>
      <c r="J14" s="123" t="str">
        <f t="shared" ca="1" si="0"/>
        <v>IN</v>
      </c>
      <c r="K14" s="141">
        <f ca="1">IF(TYPE(MATCH($J$1,OFFSET('DS SO BAO DANH'!$R$6,K13,0):'DS SO BAO DANH'!$R$65,0)+K13)=16,"",MATCH($J$1,OFFSET('DS SO BAO DANH'!$R$6,K13,0):'DS SO BAO DANH'!$R$65,0)+K13)</f>
        <v>49</v>
      </c>
    </row>
    <row r="15" spans="1:11" ht="24.9" hidden="1" customHeight="1" x14ac:dyDescent="0.25">
      <c r="A15" s="117" t="str">
        <f ca="1">IF(C15="","",MAX($A$8:A14)+1)</f>
        <v/>
      </c>
      <c r="B15" s="118" t="str">
        <f ca="1">+IF($K15="","",INDEX('DS SO BAO DANH'!$B$6:$B$65,$K15))</f>
        <v/>
      </c>
      <c r="C15" s="119" t="str">
        <f ca="1">+IF($K15="","",INDEX('DS SO BAO DANH'!$C$6:$C$65,$K15))</f>
        <v/>
      </c>
      <c r="D15" s="120" t="str">
        <f ca="1">+IF($K15="","",INDEX('DS SO BAO DANH'!$D$6:$D$65,$K15))</f>
        <v/>
      </c>
      <c r="E15" s="121" t="str">
        <f ca="1">+IF($K15="","",INDEX('DS SO BAO DANH'!$E$6:$E$65,$K15))</f>
        <v/>
      </c>
      <c r="F15" s="122" t="str">
        <f ca="1">+IF($K15="","",INDEX('DS SO BAO DANH'!$P$6:$P$65,$K15))</f>
        <v/>
      </c>
      <c r="G15" s="122" t="str">
        <f ca="1">+IF($K15="","",INDEX('DS SO BAO DANH'!$O$6:$O$65,$K15))</f>
        <v/>
      </c>
      <c r="H15" s="122"/>
      <c r="I15" s="122"/>
      <c r="J15" s="123" t="str">
        <f t="shared" ca="1" si="0"/>
        <v/>
      </c>
      <c r="K15" s="141" t="str">
        <f ca="1">IF(TYPE(MATCH($J$1,OFFSET('DS SO BAO DANH'!$R$6,K14,0):'DS SO BAO DANH'!$R$65,0)+K14)=16,"",MATCH($J$1,OFFSET('DS SO BAO DANH'!$R$6,K14,0):'DS SO BAO DANH'!$R$65,0)+K14)</f>
        <v/>
      </c>
    </row>
    <row r="16" spans="1:11" ht="24.9" hidden="1" customHeight="1" x14ac:dyDescent="0.25">
      <c r="A16" s="117" t="str">
        <f ca="1">IF(C16="","",MAX($A$8:A15)+1)</f>
        <v/>
      </c>
      <c r="B16" s="118" t="str">
        <f ca="1">+IF($K16="","",INDEX('DS SO BAO DANH'!$B$6:$B$65,$K16))</f>
        <v/>
      </c>
      <c r="C16" s="119" t="str">
        <f ca="1">+IF($K16="","",INDEX('DS SO BAO DANH'!$C$6:$C$65,$K16))</f>
        <v/>
      </c>
      <c r="D16" s="120" t="str">
        <f ca="1">+IF($K16="","",INDEX('DS SO BAO DANH'!$D$6:$D$65,$K16))</f>
        <v/>
      </c>
      <c r="E16" s="121" t="str">
        <f ca="1">+IF($K16="","",INDEX('DS SO BAO DANH'!$E$6:$E$65,$K16))</f>
        <v/>
      </c>
      <c r="F16" s="122" t="str">
        <f ca="1">+IF($K16="","",INDEX('DS SO BAO DANH'!$P$6:$P$65,$K16))</f>
        <v/>
      </c>
      <c r="G16" s="122" t="str">
        <f ca="1">+IF($K16="","",INDEX('DS SO BAO DANH'!$O$6:$O$65,$K16))</f>
        <v/>
      </c>
      <c r="H16" s="122"/>
      <c r="I16" s="122"/>
      <c r="J16" s="123" t="str">
        <f t="shared" ca="1" si="0"/>
        <v/>
      </c>
      <c r="K16" s="141" t="str">
        <f ca="1">IF(TYPE(MATCH($J$1,OFFSET('DS SO BAO DANH'!$R$6,K15,0):'DS SO BAO DANH'!$R$65,0)+K15)=16,"",MATCH($J$1,OFFSET('DS SO BAO DANH'!$R$6,K15,0):'DS SO BAO DANH'!$R$65,0)+K15)</f>
        <v/>
      </c>
    </row>
    <row r="17" spans="1:11" ht="24.9" hidden="1" customHeight="1" x14ac:dyDescent="0.25">
      <c r="A17" s="117" t="str">
        <f ca="1">IF(C17="","",MAX($A$8:A16)+1)</f>
        <v/>
      </c>
      <c r="B17" s="118" t="str">
        <f ca="1">+IF($K17="","",INDEX('DS SO BAO DANH'!$B$6:$B$65,$K17))</f>
        <v/>
      </c>
      <c r="C17" s="119" t="str">
        <f ca="1">+IF($K17="","",INDEX('DS SO BAO DANH'!$C$6:$C$65,$K17))</f>
        <v/>
      </c>
      <c r="D17" s="120" t="str">
        <f ca="1">+IF($K17="","",INDEX('DS SO BAO DANH'!$D$6:$D$65,$K17))</f>
        <v/>
      </c>
      <c r="E17" s="121" t="str">
        <f ca="1">+IF($K17="","",INDEX('DS SO BAO DANH'!$E$6:$E$65,$K17))</f>
        <v/>
      </c>
      <c r="F17" s="122" t="str">
        <f ca="1">+IF($K17="","",INDEX('DS SO BAO DANH'!$P$6:$P$65,$K17))</f>
        <v/>
      </c>
      <c r="G17" s="122" t="str">
        <f ca="1">+IF($K17="","",INDEX('DS SO BAO DANH'!$O$6:$O$65,$K17))</f>
        <v/>
      </c>
      <c r="H17" s="122"/>
      <c r="I17" s="122"/>
      <c r="J17" s="123" t="str">
        <f t="shared" ca="1" si="0"/>
        <v/>
      </c>
      <c r="K17" s="141" t="str">
        <f ca="1">IF(TYPE(MATCH($J$1,OFFSET('DS SO BAO DANH'!$R$6,K16,0):'DS SO BAO DANH'!$R$65,0)+K16)=16,"",MATCH($J$1,OFFSET('DS SO BAO DANH'!$R$6,K16,0):'DS SO BAO DANH'!$R$65,0)+K16)</f>
        <v/>
      </c>
    </row>
    <row r="18" spans="1:11" ht="24.9" hidden="1" customHeight="1" x14ac:dyDescent="0.25">
      <c r="A18" s="117" t="str">
        <f ca="1">IF(C18="","",MAX($A$8:A17)+1)</f>
        <v/>
      </c>
      <c r="B18" s="118" t="str">
        <f ca="1">+IF($K18="","",INDEX('DS SO BAO DANH'!$B$6:$B$65,$K18))</f>
        <v/>
      </c>
      <c r="C18" s="119" t="str">
        <f ca="1">+IF($K18="","",INDEX('DS SO BAO DANH'!$C$6:$C$65,$K18))</f>
        <v/>
      </c>
      <c r="D18" s="120" t="str">
        <f ca="1">+IF($K18="","",INDEX('DS SO BAO DANH'!$D$6:$D$65,$K18))</f>
        <v/>
      </c>
      <c r="E18" s="121" t="str">
        <f ca="1">+IF($K18="","",INDEX('DS SO BAO DANH'!$E$6:$E$65,$K18))</f>
        <v/>
      </c>
      <c r="F18" s="122" t="str">
        <f ca="1">+IF($K18="","",INDEX('DS SO BAO DANH'!$P$6:$P$65,$K18))</f>
        <v/>
      </c>
      <c r="G18" s="122" t="str">
        <f ca="1">+IF($K18="","",INDEX('DS SO BAO DANH'!$O$6:$O$65,$K18))</f>
        <v/>
      </c>
      <c r="H18" s="122"/>
      <c r="I18" s="122"/>
      <c r="J18" s="123" t="str">
        <f t="shared" ca="1" si="0"/>
        <v/>
      </c>
      <c r="K18" s="141" t="str">
        <f ca="1">IF(TYPE(MATCH($J$1,OFFSET('DS SO BAO DANH'!$R$6,K17,0):'DS SO BAO DANH'!$R$65,0)+K17)=16,"",MATCH($J$1,OFFSET('DS SO BAO DANH'!$R$6,K17,0):'DS SO BAO DANH'!$R$65,0)+K17)</f>
        <v/>
      </c>
    </row>
    <row r="19" spans="1:11" ht="24.9" hidden="1" customHeight="1" x14ac:dyDescent="0.25">
      <c r="A19" s="117" t="str">
        <f ca="1">IF(C19="","",MAX($A$8:A18)+1)</f>
        <v/>
      </c>
      <c r="B19" s="118" t="str">
        <f ca="1">+IF($K19="","",INDEX('DS SO BAO DANH'!$B$6:$B$65,$K19))</f>
        <v/>
      </c>
      <c r="C19" s="119" t="str">
        <f ca="1">+IF($K19="","",INDEX('DS SO BAO DANH'!$C$6:$C$65,$K19))</f>
        <v/>
      </c>
      <c r="D19" s="120" t="str">
        <f ca="1">+IF($K19="","",INDEX('DS SO BAO DANH'!$D$6:$D$65,$K19))</f>
        <v/>
      </c>
      <c r="E19" s="121" t="str">
        <f ca="1">+IF($K19="","",INDEX('DS SO BAO DANH'!$E$6:$E$65,$K19))</f>
        <v/>
      </c>
      <c r="F19" s="122" t="str">
        <f ca="1">+IF($K19="","",INDEX('DS SO BAO DANH'!$P$6:$P$65,$K19))</f>
        <v/>
      </c>
      <c r="G19" s="122" t="str">
        <f ca="1">+IF($K19="","",INDEX('DS SO BAO DANH'!$O$6:$O$65,$K19))</f>
        <v/>
      </c>
      <c r="H19" s="122"/>
      <c r="I19" s="122"/>
      <c r="J19" s="123" t="str">
        <f t="shared" ca="1" si="0"/>
        <v/>
      </c>
      <c r="K19" s="141" t="str">
        <f ca="1">IF(TYPE(MATCH($J$1,OFFSET('DS SO BAO DANH'!$R$6,K18,0):'DS SO BAO DANH'!$R$65,0)+K18)=16,"",MATCH($J$1,OFFSET('DS SO BAO DANH'!$R$6,K18,0):'DS SO BAO DANH'!$R$65,0)+K18)</f>
        <v/>
      </c>
    </row>
    <row r="20" spans="1:11" ht="24.9" hidden="1" customHeight="1" x14ac:dyDescent="0.25">
      <c r="A20" s="117" t="str">
        <f ca="1">IF(C20="","",MAX($A$8:A19)+1)</f>
        <v/>
      </c>
      <c r="B20" s="118" t="str">
        <f ca="1">+IF($K20="","",INDEX('DS SO BAO DANH'!$B$6:$B$65,$K20))</f>
        <v/>
      </c>
      <c r="C20" s="119" t="str">
        <f ca="1">+IF($K20="","",INDEX('DS SO BAO DANH'!$C$6:$C$65,$K20))</f>
        <v/>
      </c>
      <c r="D20" s="120" t="str">
        <f ca="1">+IF($K20="","",INDEX('DS SO BAO DANH'!$D$6:$D$65,$K20))</f>
        <v/>
      </c>
      <c r="E20" s="121" t="str">
        <f ca="1">+IF($K20="","",INDEX('DS SO BAO DANH'!$E$6:$E$65,$K20))</f>
        <v/>
      </c>
      <c r="F20" s="122" t="str">
        <f ca="1">+IF($K20="","",INDEX('DS SO BAO DANH'!$P$6:$P$65,$K20))</f>
        <v/>
      </c>
      <c r="G20" s="122" t="str">
        <f ca="1">+IF($K20="","",INDEX('DS SO BAO DANH'!$O$6:$O$65,$K20))</f>
        <v/>
      </c>
      <c r="H20" s="122"/>
      <c r="I20" s="122"/>
      <c r="J20" s="123" t="str">
        <f t="shared" ca="1" si="0"/>
        <v/>
      </c>
      <c r="K20" s="141" t="str">
        <f ca="1">IF(TYPE(MATCH($J$1,OFFSET('DS SO BAO DANH'!$R$6,K19,0):'DS SO BAO DANH'!$R$65,0)+K19)=16,"",MATCH($J$1,OFFSET('DS SO BAO DANH'!$R$6,K19,0):'DS SO BAO DANH'!$R$65,0)+K19)</f>
        <v/>
      </c>
    </row>
    <row r="21" spans="1:11" ht="24.9" hidden="1" customHeight="1" x14ac:dyDescent="0.25">
      <c r="A21" s="117" t="str">
        <f ca="1">IF(C21="","",MAX($A$8:A20)+1)</f>
        <v/>
      </c>
      <c r="B21" s="118" t="str">
        <f ca="1">+IF($K21="","",INDEX('DS SO BAO DANH'!$B$6:$B$65,$K21))</f>
        <v/>
      </c>
      <c r="C21" s="119" t="str">
        <f ca="1">+IF($K21="","",INDEX('DS SO BAO DANH'!$C$6:$C$65,$K21))</f>
        <v/>
      </c>
      <c r="D21" s="120" t="str">
        <f ca="1">+IF($K21="","",INDEX('DS SO BAO DANH'!$D$6:$D$65,$K21))</f>
        <v/>
      </c>
      <c r="E21" s="121" t="str">
        <f ca="1">+IF($K21="","",INDEX('DS SO BAO DANH'!$E$6:$E$65,$K21))</f>
        <v/>
      </c>
      <c r="F21" s="122" t="str">
        <f ca="1">+IF($K21="","",INDEX('DS SO BAO DANH'!$P$6:$P$65,$K21))</f>
        <v/>
      </c>
      <c r="G21" s="122" t="str">
        <f ca="1">+IF($K21="","",INDEX('DS SO BAO DANH'!$O$6:$O$65,$K21))</f>
        <v/>
      </c>
      <c r="H21" s="122"/>
      <c r="I21" s="122"/>
      <c r="J21" s="123" t="str">
        <f t="shared" ca="1" si="0"/>
        <v/>
      </c>
      <c r="K21" s="141" t="str">
        <f ca="1">IF(TYPE(MATCH($J$1,OFFSET('DS SO BAO DANH'!$R$6,K20,0):'DS SO BAO DANH'!$R$65,0)+K20)=16,"",MATCH($J$1,OFFSET('DS SO BAO DANH'!$R$6,K20,0):'DS SO BAO DANH'!$R$65,0)+K20)</f>
        <v/>
      </c>
    </row>
    <row r="22" spans="1:11" ht="24.9" hidden="1" customHeight="1" x14ac:dyDescent="0.25">
      <c r="A22" s="117" t="str">
        <f ca="1">IF(C22="","",MAX($A$8:A21)+1)</f>
        <v/>
      </c>
      <c r="B22" s="118" t="str">
        <f ca="1">+IF($K22="","",INDEX('DS SO BAO DANH'!$B$6:$B$65,$K22))</f>
        <v/>
      </c>
      <c r="C22" s="119" t="str">
        <f ca="1">+IF($K22="","",INDEX('DS SO BAO DANH'!$C$6:$C$65,$K22))</f>
        <v/>
      </c>
      <c r="D22" s="120" t="str">
        <f ca="1">+IF($K22="","",INDEX('DS SO BAO DANH'!$D$6:$D$65,$K22))</f>
        <v/>
      </c>
      <c r="E22" s="121" t="str">
        <f ca="1">+IF($K22="","",INDEX('DS SO BAO DANH'!$E$6:$E$65,$K22))</f>
        <v/>
      </c>
      <c r="F22" s="122" t="str">
        <f ca="1">+IF($K22="","",INDEX('DS SO BAO DANH'!$P$6:$P$65,$K22))</f>
        <v/>
      </c>
      <c r="G22" s="122" t="str">
        <f ca="1">+IF($K22="","",INDEX('DS SO BAO DANH'!$O$6:$O$65,$K22))</f>
        <v/>
      </c>
      <c r="H22" s="122"/>
      <c r="I22" s="122"/>
      <c r="J22" s="123" t="str">
        <f t="shared" ca="1" si="0"/>
        <v/>
      </c>
      <c r="K22" s="141" t="str">
        <f ca="1">IF(TYPE(MATCH($J$1,OFFSET('DS SO BAO DANH'!$R$6,K21,0):'DS SO BAO DANH'!$R$65,0)+K21)=16,"",MATCH($J$1,OFFSET('DS SO BAO DANH'!$R$6,K21,0):'DS SO BAO DANH'!$R$65,0)+K21)</f>
        <v/>
      </c>
    </row>
    <row r="23" spans="1:11" ht="24.9" hidden="1" customHeight="1" x14ac:dyDescent="0.25">
      <c r="A23" s="117" t="str">
        <f ca="1">IF(C23="","",MAX($A$8:A22)+1)</f>
        <v/>
      </c>
      <c r="B23" s="118" t="str">
        <f ca="1">+IF($K23="","",INDEX('DS SO BAO DANH'!$B$6:$B$65,$K23))</f>
        <v/>
      </c>
      <c r="C23" s="119" t="str">
        <f ca="1">+IF($K23="","",INDEX('DS SO BAO DANH'!$C$6:$C$65,$K23))</f>
        <v/>
      </c>
      <c r="D23" s="120" t="str">
        <f ca="1">+IF($K23="","",INDEX('DS SO BAO DANH'!$D$6:$D$65,$K23))</f>
        <v/>
      </c>
      <c r="E23" s="121" t="str">
        <f ca="1">+IF($K23="","",INDEX('DS SO BAO DANH'!$E$6:$E$65,$K23))</f>
        <v/>
      </c>
      <c r="F23" s="122" t="str">
        <f ca="1">+IF($K23="","",INDEX('DS SO BAO DANH'!$P$6:$P$65,$K23))</f>
        <v/>
      </c>
      <c r="G23" s="122" t="str">
        <f ca="1">+IF($K23="","",INDEX('DS SO BAO DANH'!$O$6:$O$65,$K23))</f>
        <v/>
      </c>
      <c r="H23" s="122"/>
      <c r="I23" s="122"/>
      <c r="J23" s="123" t="str">
        <f t="shared" ca="1" si="0"/>
        <v/>
      </c>
      <c r="K23" s="141" t="str">
        <f ca="1">IF(TYPE(MATCH($J$1,OFFSET('DS SO BAO DANH'!$R$6,K22,0):'DS SO BAO DANH'!$R$65,0)+K22)=16,"",MATCH($J$1,OFFSET('DS SO BAO DANH'!$R$6,K22,0):'DS SO BAO DANH'!$R$65,0)+K22)</f>
        <v/>
      </c>
    </row>
    <row r="24" spans="1:11" ht="24.9" hidden="1" customHeight="1" x14ac:dyDescent="0.25">
      <c r="A24" s="117" t="str">
        <f ca="1">IF(C24="","",MAX($A$8:A23)+1)</f>
        <v/>
      </c>
      <c r="B24" s="118" t="str">
        <f ca="1">+IF($K24="","",INDEX('DS SO BAO DANH'!$B$6:$B$65,$K24))</f>
        <v/>
      </c>
      <c r="C24" s="119" t="str">
        <f ca="1">+IF($K24="","",INDEX('DS SO BAO DANH'!$C$6:$C$65,$K24))</f>
        <v/>
      </c>
      <c r="D24" s="120" t="str">
        <f ca="1">+IF($K24="","",INDEX('DS SO BAO DANH'!$D$6:$D$65,$K24))</f>
        <v/>
      </c>
      <c r="E24" s="121" t="str">
        <f ca="1">+IF($K24="","",INDEX('DS SO BAO DANH'!$E$6:$E$65,$K24))</f>
        <v/>
      </c>
      <c r="F24" s="122" t="str">
        <f ca="1">+IF($K24="","",INDEX('DS SO BAO DANH'!$P$6:$P$65,$K24))</f>
        <v/>
      </c>
      <c r="G24" s="122" t="str">
        <f ca="1">+IF($K24="","",INDEX('DS SO BAO DANH'!$O$6:$O$65,$K24))</f>
        <v/>
      </c>
      <c r="H24" s="122"/>
      <c r="I24" s="122"/>
      <c r="J24" s="123" t="str">
        <f t="shared" ca="1" si="0"/>
        <v/>
      </c>
      <c r="K24" s="141" t="str">
        <f ca="1">IF(TYPE(MATCH($J$1,OFFSET('DS SO BAO DANH'!$R$6,K23,0):'DS SO BAO DANH'!$R$65,0)+K23)=16,"",MATCH($J$1,OFFSET('DS SO BAO DANH'!$R$6,K23,0):'DS SO BAO DANH'!$R$65,0)+K23)</f>
        <v/>
      </c>
    </row>
    <row r="25" spans="1:11" ht="24.9" hidden="1" customHeight="1" x14ac:dyDescent="0.25">
      <c r="A25" s="117" t="str">
        <f ca="1">IF(C25="","",MAX($A$8:A24)+1)</f>
        <v/>
      </c>
      <c r="B25" s="118" t="str">
        <f ca="1">+IF($K25="","",INDEX('DS SO BAO DANH'!$B$6:$B$65,$K25))</f>
        <v/>
      </c>
      <c r="C25" s="119" t="str">
        <f ca="1">+IF($K25="","",INDEX('DS SO BAO DANH'!$C$6:$C$65,$K25))</f>
        <v/>
      </c>
      <c r="D25" s="120" t="str">
        <f ca="1">+IF($K25="","",INDEX('DS SO BAO DANH'!$D$6:$D$65,$K25))</f>
        <v/>
      </c>
      <c r="E25" s="121" t="str">
        <f ca="1">+IF($K25="","",INDEX('DS SO BAO DANH'!$E$6:$E$65,$K25))</f>
        <v/>
      </c>
      <c r="F25" s="122" t="str">
        <f ca="1">+IF($K25="","",INDEX('DS SO BAO DANH'!$P$6:$P$65,$K25))</f>
        <v/>
      </c>
      <c r="G25" s="122" t="str">
        <f ca="1">+IF($K25="","",INDEX('DS SO BAO DANH'!$O$6:$O$65,$K25))</f>
        <v/>
      </c>
      <c r="H25" s="122"/>
      <c r="I25" s="122"/>
      <c r="J25" s="123" t="str">
        <f t="shared" ca="1" si="0"/>
        <v/>
      </c>
      <c r="K25" s="141" t="str">
        <f ca="1">IF(TYPE(MATCH($J$1,OFFSET('DS SO BAO DANH'!$R$6,K24,0):'DS SO BAO DANH'!$R$65,0)+K24)=16,"",MATCH($J$1,OFFSET('DS SO BAO DANH'!$R$6,K24,0):'DS SO BAO DANH'!$R$65,0)+K24)</f>
        <v/>
      </c>
    </row>
    <row r="26" spans="1:11" ht="24.9" hidden="1" customHeight="1" x14ac:dyDescent="0.25">
      <c r="A26" s="117" t="str">
        <f ca="1">IF(C26="","",MAX($A$8:A25)+1)</f>
        <v/>
      </c>
      <c r="B26" s="118" t="str">
        <f ca="1">+IF($K26="","",INDEX('DS SO BAO DANH'!$B$6:$B$65,$K26))</f>
        <v/>
      </c>
      <c r="C26" s="119" t="str">
        <f ca="1">+IF($K26="","",INDEX('DS SO BAO DANH'!$C$6:$C$65,$K26))</f>
        <v/>
      </c>
      <c r="D26" s="120" t="str">
        <f ca="1">+IF($K26="","",INDEX('DS SO BAO DANH'!$D$6:$D$65,$K26))</f>
        <v/>
      </c>
      <c r="E26" s="121" t="str">
        <f ca="1">+IF($K26="","",INDEX('DS SO BAO DANH'!$E$6:$E$65,$K26))</f>
        <v/>
      </c>
      <c r="F26" s="122" t="str">
        <f ca="1">+IF($K26="","",INDEX('DS SO BAO DANH'!$P$6:$P$65,$K26))</f>
        <v/>
      </c>
      <c r="G26" s="122" t="str">
        <f ca="1">+IF($K26="","",INDEX('DS SO BAO DANH'!$O$6:$O$65,$K26))</f>
        <v/>
      </c>
      <c r="H26" s="122"/>
      <c r="I26" s="122"/>
      <c r="J26" s="123" t="str">
        <f t="shared" ca="1" si="0"/>
        <v/>
      </c>
      <c r="K26" s="141" t="str">
        <f ca="1">IF(TYPE(MATCH($J$1,OFFSET('DS SO BAO DANH'!$R$6,K25,0):'DS SO BAO DANH'!$R$65,0)+K25)=16,"",MATCH($J$1,OFFSET('DS SO BAO DANH'!$R$6,K25,0):'DS SO BAO DANH'!$R$65,0)+K25)</f>
        <v/>
      </c>
    </row>
    <row r="27" spans="1:11" ht="24.9" hidden="1" customHeight="1" x14ac:dyDescent="0.25">
      <c r="A27" s="117" t="str">
        <f ca="1">IF(C27="","",MAX($A$8:A26)+1)</f>
        <v/>
      </c>
      <c r="B27" s="118" t="str">
        <f ca="1">+IF($K27="","",INDEX('DS SO BAO DANH'!$B$6:$B$65,$K27))</f>
        <v/>
      </c>
      <c r="C27" s="119" t="str">
        <f ca="1">+IF($K27="","",INDEX('DS SO BAO DANH'!$C$6:$C$65,$K27))</f>
        <v/>
      </c>
      <c r="D27" s="120" t="str">
        <f ca="1">+IF($K27="","",INDEX('DS SO BAO DANH'!$D$6:$D$65,$K27))</f>
        <v/>
      </c>
      <c r="E27" s="121" t="str">
        <f ca="1">+IF($K27="","",INDEX('DS SO BAO DANH'!$E$6:$E$65,$K27))</f>
        <v/>
      </c>
      <c r="F27" s="122" t="str">
        <f ca="1">+IF($K27="","",INDEX('DS SO BAO DANH'!$P$6:$P$65,$K27))</f>
        <v/>
      </c>
      <c r="G27" s="122" t="str">
        <f ca="1">+IF($K27="","",INDEX('DS SO BAO DANH'!$O$6:$O$65,$K27))</f>
        <v/>
      </c>
      <c r="H27" s="122"/>
      <c r="I27" s="122"/>
      <c r="J27" s="123" t="str">
        <f t="shared" ca="1" si="0"/>
        <v/>
      </c>
      <c r="K27" s="141" t="str">
        <f ca="1">IF(TYPE(MATCH($J$1,OFFSET('DS SO BAO DANH'!$R$6,K26,0):'DS SO BAO DANH'!$R$65,0)+K26)=16,"",MATCH($J$1,OFFSET('DS SO BAO DANH'!$R$6,K26,0):'DS SO BAO DANH'!$R$65,0)+K26)</f>
        <v/>
      </c>
    </row>
    <row r="28" spans="1:11" ht="24.9" hidden="1" customHeight="1" x14ac:dyDescent="0.25">
      <c r="A28" s="117" t="str">
        <f ca="1">IF(C28="","",MAX($A$8:A27)+1)</f>
        <v/>
      </c>
      <c r="B28" s="118" t="str">
        <f ca="1">+IF($K28="","",INDEX('DS SO BAO DANH'!$B$6:$B$65,$K28))</f>
        <v/>
      </c>
      <c r="C28" s="119" t="str">
        <f ca="1">+IF($K28="","",INDEX('DS SO BAO DANH'!$C$6:$C$65,$K28))</f>
        <v/>
      </c>
      <c r="D28" s="120" t="str">
        <f ca="1">+IF($K28="","",INDEX('DS SO BAO DANH'!$D$6:$D$65,$K28))</f>
        <v/>
      </c>
      <c r="E28" s="121" t="str">
        <f ca="1">+IF($K28="","",INDEX('DS SO BAO DANH'!$E$6:$E$65,$K28))</f>
        <v/>
      </c>
      <c r="F28" s="122" t="str">
        <f ca="1">+IF($K28="","",INDEX('DS SO BAO DANH'!$P$6:$P$65,$K28))</f>
        <v/>
      </c>
      <c r="G28" s="122" t="str">
        <f ca="1">+IF($K28="","",INDEX('DS SO BAO DANH'!$O$6:$O$65,$K28))</f>
        <v/>
      </c>
      <c r="H28" s="122"/>
      <c r="I28" s="122"/>
      <c r="J28" s="123" t="str">
        <f t="shared" ca="1" si="0"/>
        <v/>
      </c>
      <c r="K28" s="141" t="str">
        <f ca="1">IF(TYPE(MATCH($J$1,OFFSET('DS SO BAO DANH'!$R$6,K27,0):'DS SO BAO DANH'!$R$65,0)+K27)=16,"",MATCH($J$1,OFFSET('DS SO BAO DANH'!$R$6,K27,0):'DS SO BAO DANH'!$R$65,0)+K27)</f>
        <v/>
      </c>
    </row>
    <row r="29" spans="1:11" ht="24.9" hidden="1" customHeight="1" x14ac:dyDescent="0.25">
      <c r="A29" s="117" t="str">
        <f ca="1">IF(C29="","",MAX($A$8:A28)+1)</f>
        <v/>
      </c>
      <c r="B29" s="118" t="str">
        <f ca="1">+IF($K29="","",INDEX('DS SO BAO DANH'!$B$6:$B$65,$K29))</f>
        <v/>
      </c>
      <c r="C29" s="119" t="str">
        <f ca="1">+IF($K29="","",INDEX('DS SO BAO DANH'!$C$6:$C$65,$K29))</f>
        <v/>
      </c>
      <c r="D29" s="120" t="str">
        <f ca="1">+IF($K29="","",INDEX('DS SO BAO DANH'!$D$6:$D$65,$K29))</f>
        <v/>
      </c>
      <c r="E29" s="121" t="str">
        <f ca="1">+IF($K29="","",INDEX('DS SO BAO DANH'!$E$6:$E$65,$K29))</f>
        <v/>
      </c>
      <c r="F29" s="122" t="str">
        <f ca="1">+IF($K29="","",INDEX('DS SO BAO DANH'!$P$6:$P$65,$K29))</f>
        <v/>
      </c>
      <c r="G29" s="122" t="str">
        <f ca="1">+IF($K29="","",INDEX('DS SO BAO DANH'!$O$6:$O$65,$K29))</f>
        <v/>
      </c>
      <c r="H29" s="122"/>
      <c r="I29" s="122"/>
      <c r="J29" s="123" t="str">
        <f t="shared" ca="1" si="0"/>
        <v/>
      </c>
      <c r="K29" s="141" t="str">
        <f ca="1">IF(TYPE(MATCH($J$1,OFFSET('DS SO BAO DANH'!$R$6,K28,0):'DS SO BAO DANH'!$R$65,0)+K28)=16,"",MATCH($J$1,OFFSET('DS SO BAO DANH'!$R$6,K28,0):'DS SO BAO DANH'!$R$65,0)+K28)</f>
        <v/>
      </c>
    </row>
    <row r="30" spans="1:11" ht="24.9" hidden="1" customHeight="1" x14ac:dyDescent="0.25">
      <c r="A30" s="117" t="str">
        <f ca="1">IF(C30="","",MAX($A$8:A29)+1)</f>
        <v/>
      </c>
      <c r="B30" s="118" t="str">
        <f ca="1">+IF($K30="","",INDEX('DS SO BAO DANH'!$B$6:$B$65,$K30))</f>
        <v/>
      </c>
      <c r="C30" s="119" t="str">
        <f ca="1">+IF($K30="","",INDEX('DS SO BAO DANH'!$C$6:$C$65,$K30))</f>
        <v/>
      </c>
      <c r="D30" s="120" t="str">
        <f ca="1">+IF($K30="","",INDEX('DS SO BAO DANH'!$D$6:$D$65,$K30))</f>
        <v/>
      </c>
      <c r="E30" s="121" t="str">
        <f ca="1">+IF($K30="","",INDEX('DS SO BAO DANH'!$E$6:$E$65,$K30))</f>
        <v/>
      </c>
      <c r="F30" s="122" t="str">
        <f ca="1">+IF($K30="","",INDEX('DS SO BAO DANH'!$P$6:$P$65,$K30))</f>
        <v/>
      </c>
      <c r="G30" s="122" t="str">
        <f ca="1">+IF($K30="","",INDEX('DS SO BAO DANH'!$O$6:$O$65,$K30))</f>
        <v/>
      </c>
      <c r="H30" s="122"/>
      <c r="I30" s="122"/>
      <c r="J30" s="123" t="str">
        <f t="shared" ca="1" si="0"/>
        <v/>
      </c>
      <c r="K30" s="141" t="str">
        <f ca="1">IF(TYPE(MATCH($J$1,OFFSET('DS SO BAO DANH'!$R$6,K29,0):'DS SO BAO DANH'!$R$65,0)+K29)=16,"",MATCH($J$1,OFFSET('DS SO BAO DANH'!$R$6,K29,0):'DS SO BAO DANH'!$R$65,0)+K29)</f>
        <v/>
      </c>
    </row>
    <row r="31" spans="1:11" ht="24.9" hidden="1" customHeight="1" x14ac:dyDescent="0.25">
      <c r="A31" s="117" t="str">
        <f ca="1">IF(C31="","",MAX($A$8:A30)+1)</f>
        <v/>
      </c>
      <c r="B31" s="118" t="str">
        <f ca="1">+IF($K31="","",INDEX('DS SO BAO DANH'!$B$6:$B$65,$K31))</f>
        <v/>
      </c>
      <c r="C31" s="119" t="str">
        <f ca="1">+IF($K31="","",INDEX('DS SO BAO DANH'!$C$6:$C$65,$K31))</f>
        <v/>
      </c>
      <c r="D31" s="120" t="str">
        <f ca="1">+IF($K31="","",INDEX('DS SO BAO DANH'!$D$6:$D$65,$K31))</f>
        <v/>
      </c>
      <c r="E31" s="121" t="str">
        <f ca="1">+IF($K31="","",INDEX('DS SO BAO DANH'!$E$6:$E$65,$K31))</f>
        <v/>
      </c>
      <c r="F31" s="122" t="str">
        <f ca="1">+IF($K31="","",INDEX('DS SO BAO DANH'!$P$6:$P$65,$K31))</f>
        <v/>
      </c>
      <c r="G31" s="122" t="str">
        <f ca="1">+IF($K31="","",INDEX('DS SO BAO DANH'!$O$6:$O$65,$K31))</f>
        <v/>
      </c>
      <c r="H31" s="122"/>
      <c r="I31" s="122"/>
      <c r="J31" s="123" t="str">
        <f t="shared" ca="1" si="0"/>
        <v/>
      </c>
      <c r="K31" s="141" t="str">
        <f ca="1">IF(TYPE(MATCH($J$1,OFFSET('DS SO BAO DANH'!$R$6,K30,0):'DS SO BAO DANH'!$R$65,0)+K30)=16,"",MATCH($J$1,OFFSET('DS SO BAO DANH'!$R$6,K30,0):'DS SO BAO DANH'!$R$65,0)+K30)</f>
        <v/>
      </c>
    </row>
    <row r="32" spans="1:11" ht="24.9" hidden="1" customHeight="1" x14ac:dyDescent="0.25">
      <c r="A32" s="117" t="str">
        <f ca="1">IF(C32="","",MAX($A$8:A31)+1)</f>
        <v/>
      </c>
      <c r="B32" s="118" t="str">
        <f ca="1">+IF($K32="","",INDEX('DS SO BAO DANH'!$B$6:$B$65,$K32))</f>
        <v/>
      </c>
      <c r="C32" s="119" t="str">
        <f ca="1">+IF($K32="","",INDEX('DS SO BAO DANH'!$C$6:$C$65,$K32))</f>
        <v/>
      </c>
      <c r="D32" s="120" t="str">
        <f ca="1">+IF($K32="","",INDEX('DS SO BAO DANH'!$D$6:$D$65,$K32))</f>
        <v/>
      </c>
      <c r="E32" s="121" t="str">
        <f ca="1">+IF($K32="","",INDEX('DS SO BAO DANH'!$E$6:$E$65,$K32))</f>
        <v/>
      </c>
      <c r="F32" s="122" t="str">
        <f ca="1">+IF($K32="","",INDEX('DS SO BAO DANH'!$P$6:$P$65,$K32))</f>
        <v/>
      </c>
      <c r="G32" s="122" t="str">
        <f ca="1">+IF($K32="","",INDEX('DS SO BAO DANH'!$O$6:$O$65,$K32))</f>
        <v/>
      </c>
      <c r="H32" s="122"/>
      <c r="I32" s="122"/>
      <c r="J32" s="123" t="str">
        <f t="shared" ca="1" si="0"/>
        <v/>
      </c>
      <c r="K32" s="141" t="str">
        <f ca="1">IF(TYPE(MATCH($J$1,OFFSET('DS SO BAO DANH'!$R$6,K31,0):'DS SO BAO DANH'!$R$65,0)+K31)=16,"",MATCH($J$1,OFFSET('DS SO BAO DANH'!$R$6,K31,0):'DS SO BAO DANH'!$R$65,0)+K31)</f>
        <v/>
      </c>
    </row>
    <row r="33" spans="1:11" ht="24.9" hidden="1" customHeight="1" x14ac:dyDescent="0.25">
      <c r="A33" s="117" t="str">
        <f ca="1">IF(C33="","",MAX($A$8:A32)+1)</f>
        <v/>
      </c>
      <c r="B33" s="118" t="str">
        <f ca="1">+IF($K33="","",INDEX('DS SO BAO DANH'!$B$6:$B$65,$K33))</f>
        <v/>
      </c>
      <c r="C33" s="119" t="str">
        <f ca="1">+IF($K33="","",INDEX('DS SO BAO DANH'!$C$6:$C$65,$K33))</f>
        <v/>
      </c>
      <c r="D33" s="120" t="str">
        <f ca="1">+IF($K33="","",INDEX('DS SO BAO DANH'!$D$6:$D$65,$K33))</f>
        <v/>
      </c>
      <c r="E33" s="121" t="str">
        <f ca="1">+IF($K33="","",INDEX('DS SO BAO DANH'!$E$6:$E$65,$K33))</f>
        <v/>
      </c>
      <c r="F33" s="122" t="str">
        <f ca="1">+IF($K33="","",INDEX('DS SO BAO DANH'!$P$6:$P$65,$K33))</f>
        <v/>
      </c>
      <c r="G33" s="122" t="str">
        <f ca="1">+IF($K33="","",INDEX('DS SO BAO DANH'!$O$6:$O$65,$K33))</f>
        <v/>
      </c>
      <c r="H33" s="122"/>
      <c r="I33" s="122"/>
      <c r="J33" s="123" t="str">
        <f t="shared" ca="1" si="0"/>
        <v/>
      </c>
      <c r="K33" s="141" t="str">
        <f ca="1">IF(TYPE(MATCH($J$1,OFFSET('DS SO BAO DANH'!$R$6,K32,0):'DS SO BAO DANH'!$R$65,0)+K32)=16,"",MATCH($J$1,OFFSET('DS SO BAO DANH'!$R$6,K32,0):'DS SO BAO DANH'!$R$65,0)+K32)</f>
        <v/>
      </c>
    </row>
    <row r="34" spans="1:11" ht="24.9" hidden="1" customHeight="1" x14ac:dyDescent="0.25">
      <c r="A34" s="117" t="str">
        <f ca="1">IF(C34="","",MAX($A$8:A33)+1)</f>
        <v/>
      </c>
      <c r="B34" s="118" t="str">
        <f ca="1">+IF($K34="","",INDEX('DS SO BAO DANH'!$B$6:$B$65,$K34))</f>
        <v/>
      </c>
      <c r="C34" s="119" t="str">
        <f ca="1">+IF($K34="","",INDEX('DS SO BAO DANH'!$C$6:$C$65,$K34))</f>
        <v/>
      </c>
      <c r="D34" s="120" t="str">
        <f ca="1">+IF($K34="","",INDEX('DS SO BAO DANH'!$D$6:$D$65,$K34))</f>
        <v/>
      </c>
      <c r="E34" s="121" t="str">
        <f ca="1">+IF($K34="","",INDEX('DS SO BAO DANH'!$E$6:$E$65,$K34))</f>
        <v/>
      </c>
      <c r="F34" s="122" t="str">
        <f ca="1">+IF($K34="","",INDEX('DS SO BAO DANH'!$P$6:$P$65,$K34))</f>
        <v/>
      </c>
      <c r="G34" s="122" t="str">
        <f ca="1">+IF($K34="","",INDEX('DS SO BAO DANH'!$O$6:$O$65,$K34))</f>
        <v/>
      </c>
      <c r="H34" s="122"/>
      <c r="I34" s="122"/>
      <c r="J34" s="123" t="str">
        <f t="shared" ca="1" si="0"/>
        <v/>
      </c>
      <c r="K34" s="141" t="str">
        <f ca="1">IF(TYPE(MATCH($J$1,OFFSET('DS SO BAO DANH'!$R$6,K33,0):'DS SO BAO DANH'!$R$65,0)+K33)=16,"",MATCH($J$1,OFFSET('DS SO BAO DANH'!$R$6,K33,0):'DS SO BAO DANH'!$R$65,0)+K33)</f>
        <v/>
      </c>
    </row>
    <row r="35" spans="1:11" ht="24.9" hidden="1" customHeight="1" x14ac:dyDescent="0.25">
      <c r="A35" s="117" t="str">
        <f ca="1">IF(C35="","",MAX($A$8:A34)+1)</f>
        <v/>
      </c>
      <c r="B35" s="118" t="str">
        <f ca="1">+IF($K35="","",INDEX('DS SO BAO DANH'!$B$6:$B$65,$K35))</f>
        <v/>
      </c>
      <c r="C35" s="119" t="str">
        <f ca="1">+IF($K35="","",INDEX('DS SO BAO DANH'!$C$6:$C$65,$K35))</f>
        <v/>
      </c>
      <c r="D35" s="120" t="str">
        <f ca="1">+IF($K35="","",INDEX('DS SO BAO DANH'!$D$6:$D$65,$K35))</f>
        <v/>
      </c>
      <c r="E35" s="121" t="str">
        <f ca="1">+IF($K35="","",INDEX('DS SO BAO DANH'!$E$6:$E$65,$K35))</f>
        <v/>
      </c>
      <c r="F35" s="122" t="str">
        <f ca="1">+IF($K35="","",INDEX('DS SO BAO DANH'!$P$6:$P$65,$K35))</f>
        <v/>
      </c>
      <c r="G35" s="122" t="str">
        <f ca="1">+IF($K35="","",INDEX('DS SO BAO DANH'!$O$6:$O$65,$K35))</f>
        <v/>
      </c>
      <c r="H35" s="122"/>
      <c r="I35" s="122"/>
      <c r="J35" s="123" t="str">
        <f t="shared" ca="1" si="0"/>
        <v/>
      </c>
      <c r="K35" s="141" t="str">
        <f ca="1">IF(TYPE(MATCH($J$1,OFFSET('DS SO BAO DANH'!$R$6,K34,0):'DS SO BAO DANH'!$R$65,0)+K34)=16,"",MATCH($J$1,OFFSET('DS SO BAO DANH'!$R$6,K34,0):'DS SO BAO DANH'!$R$65,0)+K34)</f>
        <v/>
      </c>
    </row>
    <row r="36" spans="1:11" ht="24.9" hidden="1" customHeight="1" x14ac:dyDescent="0.25">
      <c r="A36" s="117" t="str">
        <f ca="1">IF(C36="","",MAX($A$8:A35)+1)</f>
        <v/>
      </c>
      <c r="B36" s="118" t="str">
        <f ca="1">+IF($K36="","",INDEX('DS SO BAO DANH'!$B$6:$B$65,$K36))</f>
        <v/>
      </c>
      <c r="C36" s="119" t="str">
        <f ca="1">+IF($K36="","",INDEX('DS SO BAO DANH'!$C$6:$C$65,$K36))</f>
        <v/>
      </c>
      <c r="D36" s="120" t="str">
        <f ca="1">+IF($K36="","",INDEX('DS SO BAO DANH'!$D$6:$D$65,$K36))</f>
        <v/>
      </c>
      <c r="E36" s="121" t="str">
        <f ca="1">+IF($K36="","",INDEX('DS SO BAO DANH'!$E$6:$E$65,$K36))</f>
        <v/>
      </c>
      <c r="F36" s="122" t="str">
        <f ca="1">+IF($K36="","",INDEX('DS SO BAO DANH'!$P$6:$P$65,$K36))</f>
        <v/>
      </c>
      <c r="G36" s="122" t="str">
        <f ca="1">+IF($K36="","",INDEX('DS SO BAO DANH'!$O$6:$O$65,$K36))</f>
        <v/>
      </c>
      <c r="H36" s="122"/>
      <c r="I36" s="122"/>
      <c r="J36" s="123" t="str">
        <f t="shared" ca="1" si="0"/>
        <v/>
      </c>
      <c r="K36" s="141" t="str">
        <f ca="1">IF(TYPE(MATCH($J$1,OFFSET('DS SO BAO DANH'!$R$6,K35,0):'DS SO BAO DANH'!$R$65,0)+K35)=16,"",MATCH($J$1,OFFSET('DS SO BAO DANH'!$R$6,K35,0):'DS SO BAO DANH'!$R$65,0)+K35)</f>
        <v/>
      </c>
    </row>
    <row r="37" spans="1:11" ht="24.9" hidden="1" customHeight="1" x14ac:dyDescent="0.25">
      <c r="A37" s="117" t="str">
        <f ca="1">IF(C37="","",MAX($A$8:A36)+1)</f>
        <v/>
      </c>
      <c r="B37" s="118" t="str">
        <f ca="1">+IF($K37="","",INDEX('DS SO BAO DANH'!$B$6:$B$65,$K37))</f>
        <v/>
      </c>
      <c r="C37" s="119" t="str">
        <f ca="1">+IF($K37="","",INDEX('DS SO BAO DANH'!$C$6:$C$65,$K37))</f>
        <v/>
      </c>
      <c r="D37" s="120" t="str">
        <f ca="1">+IF($K37="","",INDEX('DS SO BAO DANH'!$D$6:$D$65,$K37))</f>
        <v/>
      </c>
      <c r="E37" s="121" t="str">
        <f ca="1">+IF($K37="","",INDEX('DS SO BAO DANH'!$E$6:$E$65,$K37))</f>
        <v/>
      </c>
      <c r="F37" s="122" t="str">
        <f ca="1">+IF($K37="","",INDEX('DS SO BAO DANH'!$P$6:$P$65,$K37))</f>
        <v/>
      </c>
      <c r="G37" s="122" t="str">
        <f ca="1">+IF($K37="","",INDEX('DS SO BAO DANH'!$O$6:$O$65,$K37))</f>
        <v/>
      </c>
      <c r="H37" s="122"/>
      <c r="I37" s="122"/>
      <c r="J37" s="123" t="str">
        <f t="shared" ca="1" si="0"/>
        <v/>
      </c>
      <c r="K37" s="141" t="str">
        <f ca="1">IF(TYPE(MATCH($J$1,OFFSET('DS SO BAO DANH'!$R$6,K36,0):'DS SO BAO DANH'!$R$65,0)+K36)=16,"",MATCH($J$1,OFFSET('DS SO BAO DANH'!$R$6,K36,0):'DS SO BAO DANH'!$R$65,0)+K36)</f>
        <v/>
      </c>
    </row>
    <row r="38" spans="1:11" ht="24.9" hidden="1" customHeight="1" x14ac:dyDescent="0.25">
      <c r="A38" s="117" t="str">
        <f ca="1">IF(C38="","",MAX($A$8:A37)+1)</f>
        <v/>
      </c>
      <c r="B38" s="118" t="str">
        <f ca="1">+IF($K38="","",INDEX('DS SO BAO DANH'!$B$6:$B$65,$K38))</f>
        <v/>
      </c>
      <c r="C38" s="119" t="str">
        <f ca="1">+IF($K38="","",INDEX('DS SO BAO DANH'!$C$6:$C$65,$K38))</f>
        <v/>
      </c>
      <c r="D38" s="120" t="str">
        <f ca="1">+IF($K38="","",INDEX('DS SO BAO DANH'!$D$6:$D$65,$K38))</f>
        <v/>
      </c>
      <c r="E38" s="121" t="str">
        <f ca="1">+IF($K38="","",INDEX('DS SO BAO DANH'!$E$6:$E$65,$K38))</f>
        <v/>
      </c>
      <c r="F38" s="122" t="str">
        <f ca="1">+IF($K38="","",INDEX('DS SO BAO DANH'!$P$6:$P$65,$K38))</f>
        <v/>
      </c>
      <c r="G38" s="122" t="str">
        <f ca="1">+IF($K38="","",INDEX('DS SO BAO DANH'!$O$6:$O$65,$K38))</f>
        <v/>
      </c>
      <c r="H38" s="122"/>
      <c r="I38" s="122"/>
      <c r="J38" s="123" t="str">
        <f t="shared" ca="1" si="0"/>
        <v/>
      </c>
      <c r="K38" s="141" t="str">
        <f ca="1">IF(TYPE(MATCH($J$1,OFFSET('DS SO BAO DANH'!$R$6,K37,0):'DS SO BAO DANH'!$R$65,0)+K37)=16,"",MATCH($J$1,OFFSET('DS SO BAO DANH'!$R$6,K37,0):'DS SO BAO DANH'!$R$65,0)+K37)</f>
        <v/>
      </c>
    </row>
    <row r="39" spans="1:11" ht="24.9" hidden="1" customHeight="1" x14ac:dyDescent="0.25">
      <c r="A39" s="117" t="str">
        <f ca="1">IF(C39="","",MAX($A$8:A38)+1)</f>
        <v/>
      </c>
      <c r="B39" s="118" t="str">
        <f ca="1">+IF($K39="","",INDEX('DS SO BAO DANH'!$B$6:$B$65,$K39))</f>
        <v/>
      </c>
      <c r="C39" s="119" t="str">
        <f ca="1">+IF($K39="","",INDEX('DS SO BAO DANH'!$C$6:$C$65,$K39))</f>
        <v/>
      </c>
      <c r="D39" s="120" t="str">
        <f ca="1">+IF($K39="","",INDEX('DS SO BAO DANH'!$D$6:$D$65,$K39))</f>
        <v/>
      </c>
      <c r="E39" s="121" t="str">
        <f ca="1">+IF($K39="","",INDEX('DS SO BAO DANH'!$E$6:$E$65,$K39))</f>
        <v/>
      </c>
      <c r="F39" s="122" t="str">
        <f ca="1">+IF($K39="","",INDEX('DS SO BAO DANH'!$P$6:$P$65,$K39))</f>
        <v/>
      </c>
      <c r="G39" s="122" t="str">
        <f ca="1">+IF($K39="","",INDEX('DS SO BAO DANH'!$O$6:$O$65,$K39))</f>
        <v/>
      </c>
      <c r="H39" s="122"/>
      <c r="I39" s="122"/>
      <c r="J39" s="123" t="str">
        <f t="shared" ca="1" si="0"/>
        <v/>
      </c>
      <c r="K39" s="141" t="str">
        <f ca="1">IF(TYPE(MATCH($J$1,OFFSET('DS SO BAO DANH'!$R$6,K38,0):'DS SO BAO DANH'!$R$65,0)+K38)=16,"",MATCH($J$1,OFFSET('DS SO BAO DANH'!$R$6,K38,0):'DS SO BAO DANH'!$R$65,0)+K38)</f>
        <v/>
      </c>
    </row>
    <row r="40" spans="1:11" ht="24.9" hidden="1" customHeight="1" x14ac:dyDescent="0.25">
      <c r="A40" s="117" t="str">
        <f ca="1">IF(C40="","",MAX($A$8:A39)+1)</f>
        <v/>
      </c>
      <c r="B40" s="118" t="str">
        <f ca="1">+IF($K40="","",INDEX('DS SO BAO DANH'!$B$6:$B$65,$K40))</f>
        <v/>
      </c>
      <c r="C40" s="119" t="str">
        <f ca="1">+IF($K40="","",INDEX('DS SO BAO DANH'!$C$6:$C$65,$K40))</f>
        <v/>
      </c>
      <c r="D40" s="120" t="str">
        <f ca="1">+IF($K40="","",INDEX('DS SO BAO DANH'!$D$6:$D$65,$K40))</f>
        <v/>
      </c>
      <c r="E40" s="121" t="str">
        <f ca="1">+IF($K40="","",INDEX('DS SO BAO DANH'!$E$6:$E$65,$K40))</f>
        <v/>
      </c>
      <c r="F40" s="122" t="str">
        <f ca="1">+IF($K40="","",INDEX('DS SO BAO DANH'!$P$6:$P$65,$K40))</f>
        <v/>
      </c>
      <c r="G40" s="122" t="str">
        <f ca="1">+IF($K40="","",INDEX('DS SO BAO DANH'!$O$6:$O$65,$K40))</f>
        <v/>
      </c>
      <c r="H40" s="122"/>
      <c r="I40" s="122"/>
      <c r="J40" s="123" t="str">
        <f t="shared" ca="1" si="0"/>
        <v/>
      </c>
      <c r="K40" s="141" t="str">
        <f ca="1">IF(TYPE(MATCH($J$1,OFFSET('DS SO BAO DANH'!$R$6,K39,0):'DS SO BAO DANH'!$R$65,0)+K39)=16,"",MATCH($J$1,OFFSET('DS SO BAO DANH'!$R$6,K39,0):'DS SO BAO DANH'!$R$65,0)+K39)</f>
        <v/>
      </c>
    </row>
    <row r="41" spans="1:11" ht="24.9" hidden="1" customHeight="1" x14ac:dyDescent="0.25">
      <c r="A41" s="117" t="str">
        <f ca="1">IF(C41="","",MAX($A$8:A40)+1)</f>
        <v/>
      </c>
      <c r="B41" s="118" t="str">
        <f ca="1">+IF($K41="","",INDEX('DS SO BAO DANH'!$B$6:$B$65,$K41))</f>
        <v/>
      </c>
      <c r="C41" s="119" t="str">
        <f ca="1">+IF($K41="","",INDEX('DS SO BAO DANH'!$C$6:$C$65,$K41))</f>
        <v/>
      </c>
      <c r="D41" s="120" t="str">
        <f ca="1">+IF($K41="","",INDEX('DS SO BAO DANH'!$D$6:$D$65,$K41))</f>
        <v/>
      </c>
      <c r="E41" s="121" t="str">
        <f ca="1">+IF($K41="","",INDEX('DS SO BAO DANH'!$E$6:$E$65,$K41))</f>
        <v/>
      </c>
      <c r="F41" s="122" t="str">
        <f ca="1">+IF($K41="","",INDEX('DS SO BAO DANH'!$P$6:$P$65,$K41))</f>
        <v/>
      </c>
      <c r="G41" s="122" t="str">
        <f ca="1">+IF($K41="","",INDEX('DS SO BAO DANH'!$O$6:$O$65,$K41))</f>
        <v/>
      </c>
      <c r="H41" s="122"/>
      <c r="I41" s="122"/>
      <c r="J41" s="123" t="str">
        <f t="shared" ca="1" si="0"/>
        <v/>
      </c>
      <c r="K41" s="141" t="str">
        <f ca="1">IF(TYPE(MATCH($J$1,OFFSET('DS SO BAO DANH'!$R$6,K40,0):'DS SO BAO DANH'!$R$65,0)+K40)=16,"",MATCH($J$1,OFFSET('DS SO BAO DANH'!$R$6,K40,0):'DS SO BAO DANH'!$R$65,0)+K40)</f>
        <v/>
      </c>
    </row>
    <row r="42" spans="1:11" ht="24.9" hidden="1" customHeight="1" x14ac:dyDescent="0.25">
      <c r="A42" s="117" t="str">
        <f ca="1">IF(C42="","",MAX($A$8:A41)+1)</f>
        <v/>
      </c>
      <c r="B42" s="118" t="str">
        <f ca="1">+IF($K42="","",INDEX('DS SO BAO DANH'!$B$6:$B$65,$K42))</f>
        <v/>
      </c>
      <c r="C42" s="119" t="str">
        <f ca="1">+IF($K42="","",INDEX('DS SO BAO DANH'!$C$6:$C$65,$K42))</f>
        <v/>
      </c>
      <c r="D42" s="120" t="str">
        <f ca="1">+IF($K42="","",INDEX('DS SO BAO DANH'!$D$6:$D$65,$K42))</f>
        <v/>
      </c>
      <c r="E42" s="121" t="str">
        <f ca="1">+IF($K42="","",INDEX('DS SO BAO DANH'!$E$6:$E$65,$K42))</f>
        <v/>
      </c>
      <c r="F42" s="122" t="str">
        <f ca="1">+IF($K42="","",INDEX('DS SO BAO DANH'!$P$6:$P$65,$K42))</f>
        <v/>
      </c>
      <c r="G42" s="122" t="str">
        <f ca="1">+IF($K42="","",INDEX('DS SO BAO DANH'!$O$6:$O$65,$K42))</f>
        <v/>
      </c>
      <c r="H42" s="122"/>
      <c r="I42" s="122"/>
      <c r="J42" s="123" t="str">
        <f t="shared" ca="1" si="0"/>
        <v/>
      </c>
      <c r="K42" s="141" t="str">
        <f ca="1">IF(TYPE(MATCH($J$1,OFFSET('DS SO BAO DANH'!$R$6,K41,0):'DS SO BAO DANH'!$R$65,0)+K41)=16,"",MATCH($J$1,OFFSET('DS SO BAO DANH'!$R$6,K41,0):'DS SO BAO DANH'!$R$65,0)+K41)</f>
        <v/>
      </c>
    </row>
    <row r="43" spans="1:11" ht="24.9" hidden="1" customHeight="1" x14ac:dyDescent="0.25">
      <c r="A43" s="117" t="str">
        <f ca="1">IF(C43="","",MAX($A$8:A42)+1)</f>
        <v/>
      </c>
      <c r="B43" s="118" t="str">
        <f ca="1">+IF($K43="","",INDEX('DS SO BAO DANH'!$B$6:$B$65,$K43))</f>
        <v/>
      </c>
      <c r="C43" s="119" t="str">
        <f ca="1">+IF($K43="","",INDEX('DS SO BAO DANH'!$C$6:$C$65,$K43))</f>
        <v/>
      </c>
      <c r="D43" s="120" t="str">
        <f ca="1">+IF($K43="","",INDEX('DS SO BAO DANH'!$D$6:$D$65,$K43))</f>
        <v/>
      </c>
      <c r="E43" s="121" t="str">
        <f ca="1">+IF($K43="","",INDEX('DS SO BAO DANH'!$E$6:$E$65,$K43))</f>
        <v/>
      </c>
      <c r="F43" s="122" t="str">
        <f ca="1">+IF($K43="","",INDEX('DS SO BAO DANH'!$P$6:$P$65,$K43))</f>
        <v/>
      </c>
      <c r="G43" s="122" t="str">
        <f ca="1">+IF($K43="","",INDEX('DS SO BAO DANH'!$O$6:$O$65,$K43))</f>
        <v/>
      </c>
      <c r="H43" s="122"/>
      <c r="I43" s="122"/>
      <c r="J43" s="123" t="str">
        <f t="shared" ca="1" si="0"/>
        <v/>
      </c>
      <c r="K43" s="141" t="str">
        <f ca="1">IF(TYPE(MATCH($J$1,OFFSET('DS SO BAO DANH'!$R$6,K42,0):'DS SO BAO DANH'!$R$65,0)+K42)=16,"",MATCH($J$1,OFFSET('DS SO BAO DANH'!$R$6,K42,0):'DS SO BAO DANH'!$R$65,0)+K42)</f>
        <v/>
      </c>
    </row>
    <row r="44" spans="1:11" s="195" customFormat="1" ht="21" customHeight="1" x14ac:dyDescent="0.3">
      <c r="A44" s="187"/>
      <c r="B44" s="187"/>
      <c r="C44" s="193" t="s">
        <v>423</v>
      </c>
      <c r="D44" s="385">
        <f ca="1">+COUNTIF(J8:J43,"IN")</f>
        <v>7</v>
      </c>
      <c r="E44" s="385"/>
      <c r="F44" s="187"/>
      <c r="G44" s="187"/>
      <c r="H44" s="187"/>
      <c r="I44" s="187"/>
      <c r="J44" s="191" t="s">
        <v>422</v>
      </c>
      <c r="K44" s="140"/>
    </row>
    <row r="45" spans="1:11" s="195" customFormat="1" ht="16.8" x14ac:dyDescent="0.3">
      <c r="A45" s="187"/>
      <c r="B45" s="188"/>
      <c r="D45" s="188"/>
      <c r="E45" s="187"/>
      <c r="F45" s="379" t="s">
        <v>424</v>
      </c>
      <c r="G45" s="379"/>
      <c r="H45" s="379"/>
      <c r="I45" s="379"/>
      <c r="J45" s="191" t="s">
        <v>422</v>
      </c>
      <c r="K45" s="140"/>
    </row>
    <row r="46" spans="1:11" s="195" customFormat="1" ht="16.8" x14ac:dyDescent="0.3">
      <c r="A46" s="187"/>
      <c r="B46" s="188"/>
      <c r="D46" s="188"/>
      <c r="E46" s="187"/>
      <c r="F46" s="379" t="s">
        <v>425</v>
      </c>
      <c r="G46" s="379"/>
      <c r="H46" s="379"/>
      <c r="I46" s="379"/>
      <c r="J46" s="191" t="s">
        <v>422</v>
      </c>
      <c r="K46" s="140"/>
    </row>
    <row r="47" spans="1:11" s="195" customFormat="1" ht="16.8" x14ac:dyDescent="0.3">
      <c r="A47" s="187"/>
      <c r="B47" s="386"/>
      <c r="C47" s="386"/>
      <c r="D47" s="386"/>
      <c r="E47" s="386"/>
      <c r="F47" s="187"/>
      <c r="G47" s="194"/>
      <c r="H47" s="194"/>
      <c r="I47" s="187"/>
      <c r="J47" s="191" t="s">
        <v>422</v>
      </c>
      <c r="K47" s="140"/>
    </row>
    <row r="48" spans="1:11" s="195" customFormat="1" ht="16.8" x14ac:dyDescent="0.3">
      <c r="A48" s="187"/>
      <c r="B48" s="386"/>
      <c r="C48" s="386"/>
      <c r="D48" s="386"/>
      <c r="E48" s="386"/>
      <c r="F48" s="187"/>
      <c r="G48" s="194"/>
      <c r="H48" s="194"/>
      <c r="I48" s="187"/>
      <c r="J48" s="191" t="s">
        <v>422</v>
      </c>
      <c r="K48" s="140"/>
    </row>
    <row r="49" spans="1:11" s="195" customFormat="1" ht="16.8" x14ac:dyDescent="0.3">
      <c r="A49" s="187"/>
      <c r="B49" s="187"/>
      <c r="C49" s="188"/>
      <c r="D49" s="188"/>
      <c r="E49" s="187"/>
      <c r="F49" s="187"/>
      <c r="G49" s="194"/>
      <c r="H49" s="194"/>
      <c r="I49" s="187"/>
      <c r="J49" s="191" t="s">
        <v>422</v>
      </c>
      <c r="K49" s="140"/>
    </row>
    <row r="50" spans="1:11" s="195" customFormat="1" ht="16.8" x14ac:dyDescent="0.3">
      <c r="A50" s="187"/>
      <c r="B50" s="187"/>
      <c r="C50" s="188"/>
      <c r="D50" s="188"/>
      <c r="E50" s="187"/>
      <c r="F50" s="387" t="s">
        <v>426</v>
      </c>
      <c r="G50" s="387"/>
      <c r="H50" s="387"/>
      <c r="I50" s="387"/>
      <c r="J50" s="191" t="s">
        <v>422</v>
      </c>
      <c r="K50" s="140"/>
    </row>
    <row r="51" spans="1:11" s="195" customFormat="1" ht="16.8" x14ac:dyDescent="0.3">
      <c r="A51" s="187"/>
      <c r="B51" s="187"/>
      <c r="C51" s="188"/>
      <c r="D51" s="188"/>
      <c r="E51" s="187"/>
      <c r="F51" s="379" t="s">
        <v>427</v>
      </c>
      <c r="G51" s="379"/>
      <c r="H51" s="379"/>
      <c r="I51" s="379"/>
      <c r="J51" s="191" t="s">
        <v>422</v>
      </c>
      <c r="K51" s="140"/>
    </row>
  </sheetData>
  <sheetProtection formatCells="0" formatColumns="0" formatRows="0" autoFilter="0" pivotTables="0"/>
  <autoFilter ref="J7:K51">
    <filterColumn colId="0">
      <customFilters and="1">
        <customFilter operator="notEqual" val=" "/>
      </customFilters>
    </filterColumn>
  </autoFilter>
  <mergeCells count="13">
    <mergeCell ref="F51:I51"/>
    <mergeCell ref="A1:D1"/>
    <mergeCell ref="A2:D2"/>
    <mergeCell ref="E1:I1"/>
    <mergeCell ref="E2:I2"/>
    <mergeCell ref="C7:D7"/>
    <mergeCell ref="D44:E44"/>
    <mergeCell ref="F45:I45"/>
    <mergeCell ref="F46:I46"/>
    <mergeCell ref="B47:E48"/>
    <mergeCell ref="F50:I50"/>
    <mergeCell ref="A4:I4"/>
    <mergeCell ref="A5:I5"/>
  </mergeCells>
  <dataValidations count="1">
    <dataValidation type="list" allowBlank="1" showInputMessage="1" showErrorMessage="1" prompt="Chọn Phòng thi ở đây!" sqref="J1">
      <formula1>sphong</formula1>
    </dataValidation>
  </dataValidations>
  <printOptions horizontalCentered="1"/>
  <pageMargins left="0.59" right="0.3" top="0.9" bottom="0.45" header="0.3" footer="0.24"/>
  <pageSetup paperSize="9" scale="87" fitToHeight="0"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theme="7" tint="-0.499984740745262"/>
    <pageSetUpPr fitToPage="1"/>
  </sheetPr>
  <dimension ref="A1:K51"/>
  <sheetViews>
    <sheetView topLeftCell="A4" workbookViewId="0">
      <selection activeCell="F10" sqref="F10"/>
    </sheetView>
  </sheetViews>
  <sheetFormatPr defaultRowHeight="15" x14ac:dyDescent="0.25"/>
  <cols>
    <col min="1" max="2" width="5" customWidth="1"/>
    <col min="3" max="3" width="13.90625" customWidth="1"/>
    <col min="4" max="4" width="7.81640625" customWidth="1"/>
    <col min="5" max="5" width="9.6328125" customWidth="1"/>
    <col min="6" max="6" width="21.1796875" customWidth="1"/>
    <col min="7" max="7" width="7.81640625" customWidth="1"/>
    <col min="8" max="8" width="12.54296875" customWidth="1"/>
    <col min="10" max="10" width="8.90625" hidden="1" customWidth="1"/>
    <col min="11" max="11" width="8.90625" style="138" hidden="1" customWidth="1"/>
  </cols>
  <sheetData>
    <row r="1" spans="1:11" ht="18" x14ac:dyDescent="0.35">
      <c r="A1" s="374" t="s">
        <v>412</v>
      </c>
      <c r="B1" s="374"/>
      <c r="C1" s="374"/>
      <c r="D1" s="374"/>
      <c r="E1" s="374"/>
      <c r="F1" s="375" t="s">
        <v>413</v>
      </c>
      <c r="G1" s="375"/>
      <c r="H1" s="375"/>
      <c r="I1" s="139" t="s">
        <v>350</v>
      </c>
    </row>
    <row r="2" spans="1:11" ht="18" x14ac:dyDescent="0.35">
      <c r="A2" s="375" t="s">
        <v>414</v>
      </c>
      <c r="B2" s="375"/>
      <c r="C2" s="375"/>
      <c r="D2" s="375"/>
      <c r="E2" s="375"/>
      <c r="F2" s="389" t="s">
        <v>415</v>
      </c>
      <c r="G2" s="389"/>
      <c r="H2" s="389"/>
      <c r="I2" s="108"/>
    </row>
    <row r="3" spans="1:11" ht="18" x14ac:dyDescent="0.35">
      <c r="A3" s="109"/>
      <c r="B3" s="109"/>
      <c r="C3" s="110"/>
      <c r="D3" s="110"/>
      <c r="E3" s="109"/>
      <c r="F3" s="109"/>
      <c r="G3" s="109"/>
      <c r="H3" s="109"/>
      <c r="I3" s="108"/>
    </row>
    <row r="4" spans="1:11" ht="20.399999999999999" x14ac:dyDescent="0.35">
      <c r="A4" s="390" t="s">
        <v>416</v>
      </c>
      <c r="B4" s="390"/>
      <c r="C4" s="390"/>
      <c r="D4" s="390"/>
      <c r="E4" s="390"/>
      <c r="F4" s="390"/>
      <c r="G4" s="390"/>
      <c r="H4" s="390"/>
      <c r="I4" s="108"/>
    </row>
    <row r="5" spans="1:11" ht="20.399999999999999" x14ac:dyDescent="0.35">
      <c r="A5" s="390" t="str">
        <f>"PHÒNG PHỎNG VẤN SỐ:  "&amp;I1</f>
        <v>PHÒNG PHỎNG VẤN SỐ:  05</v>
      </c>
      <c r="B5" s="390"/>
      <c r="C5" s="390"/>
      <c r="D5" s="390"/>
      <c r="E5" s="390"/>
      <c r="F5" s="390"/>
      <c r="G5" s="390"/>
      <c r="H5" s="390"/>
      <c r="I5" s="108"/>
    </row>
    <row r="6" spans="1:11" ht="15.6" x14ac:dyDescent="0.3">
      <c r="A6" s="111"/>
      <c r="B6" s="111"/>
      <c r="C6" s="112"/>
      <c r="D6" s="112"/>
      <c r="E6" s="111"/>
      <c r="F6" s="111"/>
      <c r="G6" s="111"/>
      <c r="H6" s="111"/>
      <c r="I6" s="113"/>
    </row>
    <row r="7" spans="1:11" ht="31.2" x14ac:dyDescent="0.25">
      <c r="A7" s="114" t="s">
        <v>0</v>
      </c>
      <c r="B7" s="115" t="s">
        <v>417</v>
      </c>
      <c r="C7" s="383" t="s">
        <v>1</v>
      </c>
      <c r="D7" s="384"/>
      <c r="E7" s="114" t="s">
        <v>418</v>
      </c>
      <c r="F7" s="114" t="s">
        <v>419</v>
      </c>
      <c r="G7" s="114" t="s">
        <v>420</v>
      </c>
      <c r="H7" s="114" t="s">
        <v>22</v>
      </c>
      <c r="I7" s="116" t="s">
        <v>421</v>
      </c>
    </row>
    <row r="8" spans="1:11" ht="24.9" customHeight="1" x14ac:dyDescent="0.25">
      <c r="A8" s="117">
        <v>1</v>
      </c>
      <c r="B8" s="118" t="str">
        <f>+IF($K8="","",INDEX('DS SO BAO DANH'!$B$6:$B$65,$K8))</f>
        <v>43</v>
      </c>
      <c r="C8" s="119" t="str">
        <f>+IF($K8="","",INDEX('DS SO BAO DANH'!$C$6:$C$65,$K8))</f>
        <v>Phan Thị Lan</v>
      </c>
      <c r="D8" s="120" t="str">
        <f>+IF($K8="","",INDEX('DS SO BAO DANH'!$D$6:$D$65,$K8))</f>
        <v>Anh</v>
      </c>
      <c r="E8" s="121">
        <f>+IF($K8="","",INDEX('DS SO BAO DANH'!$E$6:$E$65,$K8))</f>
        <v>32434</v>
      </c>
      <c r="F8" s="122" t="str">
        <f>+IF($K8="","",INDEX('DS SO BAO DANH'!$P$6:$P$65,$K8))</f>
        <v>Giáo viên dạy Văn</v>
      </c>
      <c r="G8" s="122" t="str">
        <f>+IF($K8="","",INDEX('DS SO BAO DANH'!$O$6:$O$65,$K8))</f>
        <v>07 CS</v>
      </c>
      <c r="H8" s="122"/>
      <c r="I8" s="123" t="str">
        <f>IF(K8&lt;&gt;"","IN","")</f>
        <v>IN</v>
      </c>
      <c r="K8" s="138">
        <f>IF(TYPE(MATCH($I$1,phongthi,0))=16,"",MATCH($I$1,phongthi,0))</f>
        <v>43</v>
      </c>
    </row>
    <row r="9" spans="1:11" ht="24.9" customHeight="1" x14ac:dyDescent="0.25">
      <c r="A9" s="117">
        <f ca="1">IF(C9="","",MAX($A$8:A8)+1)</f>
        <v>2</v>
      </c>
      <c r="B9" s="118" t="str">
        <f ca="1">+IF($K9="","",INDEX('DS SO BAO DANH'!$B$6:$B$65,$K9))</f>
        <v>44</v>
      </c>
      <c r="C9" s="119" t="str">
        <f ca="1">+IF($K9="","",INDEX('DS SO BAO DANH'!$C$6:$C$65,$K9))</f>
        <v xml:space="preserve">Phan Thị </v>
      </c>
      <c r="D9" s="120" t="str">
        <f ca="1">+IF($K9="","",INDEX('DS SO BAO DANH'!$D$6:$D$65,$K9))</f>
        <v>Linh</v>
      </c>
      <c r="E9" s="121">
        <f ca="1">+IF($K9="","",INDEX('DS SO BAO DANH'!$E$6:$E$65,$K9))</f>
        <v>32314</v>
      </c>
      <c r="F9" s="122" t="str">
        <f ca="1">+IF($K9="","",INDEX('DS SO BAO DANH'!$P$6:$P$65,$K9))</f>
        <v>Giáo viên dạy Văn</v>
      </c>
      <c r="G9" s="122" t="str">
        <f ca="1">+IF($K9="","",INDEX('DS SO BAO DANH'!$O$6:$O$65,$K9))</f>
        <v>07 CS</v>
      </c>
      <c r="H9" s="122"/>
      <c r="I9" s="123" t="str">
        <f ca="1">IF(K9&lt;&gt;"","IN","")</f>
        <v>IN</v>
      </c>
      <c r="K9" s="138">
        <f ca="1">IF(TYPE(MATCH($I$1,OFFSET('DS SO BAO DANH'!$R$6,K8,0):'DS SO BAO DANH'!$R$65,0)+K8)=16,"",MATCH($I$1,OFFSET('DS SO BAO DANH'!$R$6,K8,0):'DS SO BAO DANH'!$R$65,0)+K8)</f>
        <v>44</v>
      </c>
    </row>
    <row r="10" spans="1:11" ht="24.9" customHeight="1" x14ac:dyDescent="0.25">
      <c r="A10" s="117">
        <f ca="1">IF(C10="","",MAX($A$8:A9)+1)</f>
        <v>3</v>
      </c>
      <c r="B10" s="118" t="str">
        <f ca="1">+IF($K10="","",INDEX('DS SO BAO DANH'!$B$6:$B$65,$K10))</f>
        <v>45</v>
      </c>
      <c r="C10" s="119" t="str">
        <f ca="1">+IF($K10="","",INDEX('DS SO BAO DANH'!$C$6:$C$65,$K10))</f>
        <v>Dương Thị Hà</v>
      </c>
      <c r="D10" s="120" t="str">
        <f ca="1">+IF($K10="","",INDEX('DS SO BAO DANH'!$D$6:$D$65,$K10))</f>
        <v>Trang</v>
      </c>
      <c r="E10" s="121">
        <f ca="1">+IF($K10="","",INDEX('DS SO BAO DANH'!$E$6:$E$65,$K10))</f>
        <v>32147</v>
      </c>
      <c r="F10" s="122" t="str">
        <f ca="1">+IF($K10="","",INDEX('DS SO BAO DANH'!$P$6:$P$65,$K10))</f>
        <v>Giáo viên dạy Văn</v>
      </c>
      <c r="G10" s="122" t="str">
        <f ca="1">+IF($K10="","",INDEX('DS SO BAO DANH'!$O$6:$O$65,$K10))</f>
        <v>07 CS</v>
      </c>
      <c r="H10" s="122"/>
      <c r="I10" s="123" t="str">
        <f t="shared" ref="I10:I16" ca="1" si="0">IF(K10&lt;&gt;"","IN","")</f>
        <v>IN</v>
      </c>
      <c r="K10" s="138">
        <f ca="1">IF(TYPE(MATCH($I$1,OFFSET('DS SO BAO DANH'!$R$6,K9,0):'DS SO BAO DANH'!$R$65,0)+K9)=16,"",MATCH($I$1,OFFSET('DS SO BAO DANH'!$R$6,K9,0):'DS SO BAO DANH'!$R$65,0)+K9)</f>
        <v>45</v>
      </c>
    </row>
    <row r="11" spans="1:11" ht="24.9" customHeight="1" x14ac:dyDescent="0.25">
      <c r="A11" s="117">
        <f ca="1">IF(C11="","",MAX($A$8:A10)+1)</f>
        <v>4</v>
      </c>
      <c r="B11" s="118" t="str">
        <f ca="1">+IF($K11="","",INDEX('DS SO BAO DANH'!$B$6:$B$65,$K11))</f>
        <v>46</v>
      </c>
      <c r="C11" s="119" t="str">
        <f ca="1">+IF($K11="","",INDEX('DS SO BAO DANH'!$C$6:$C$65,$K11))</f>
        <v>Phạm Thị</v>
      </c>
      <c r="D11" s="120" t="str">
        <f ca="1">+IF($K11="","",INDEX('DS SO BAO DANH'!$D$6:$D$65,$K11))</f>
        <v>Mai</v>
      </c>
      <c r="E11" s="121">
        <f ca="1">+IF($K11="","",INDEX('DS SO BAO DANH'!$E$6:$E$65,$K11))</f>
        <v>32212</v>
      </c>
      <c r="F11" s="122" t="str">
        <f ca="1">+IF($K11="","",INDEX('DS SO BAO DANH'!$P$6:$P$65,$K11))</f>
        <v>GV dạy Văn - Sử</v>
      </c>
      <c r="G11" s="122" t="str">
        <f ca="1">+IF($K11="","",INDEX('DS SO BAO DANH'!$O$6:$O$65,$K11))</f>
        <v>08CS</v>
      </c>
      <c r="H11" s="122"/>
      <c r="I11" s="123" t="str">
        <f t="shared" ca="1" si="0"/>
        <v>IN</v>
      </c>
      <c r="K11" s="138">
        <f ca="1">IF(TYPE(MATCH($I$1,OFFSET('DS SO BAO DANH'!$R$6,K10,0):'DS SO BAO DANH'!$R$65,0)+K10)=16,"",MATCH($I$1,OFFSET('DS SO BAO DANH'!$R$6,K10,0):'DS SO BAO DANH'!$R$65,0)+K10)</f>
        <v>46</v>
      </c>
    </row>
    <row r="12" spans="1:11" ht="24.9" customHeight="1" x14ac:dyDescent="0.25">
      <c r="A12" s="117">
        <f ca="1">IF(C12="","",MAX($A$8:A11)+1)</f>
        <v>5</v>
      </c>
      <c r="B12" s="118" t="str">
        <f ca="1">+IF($K12="","",INDEX('DS SO BAO DANH'!$B$6:$B$65,$K12))</f>
        <v>47</v>
      </c>
      <c r="C12" s="119" t="str">
        <f ca="1">+IF($K12="","",INDEX('DS SO BAO DANH'!$C$6:$C$65,$K12))</f>
        <v>Nguyễn Thị</v>
      </c>
      <c r="D12" s="120" t="str">
        <f ca="1">+IF($K12="","",INDEX('DS SO BAO DANH'!$D$6:$D$65,$K12))</f>
        <v>Lương</v>
      </c>
      <c r="E12" s="121">
        <f ca="1">+IF($K12="","",INDEX('DS SO BAO DANH'!$E$6:$E$65,$K12))</f>
        <v>30416</v>
      </c>
      <c r="F12" s="122" t="str">
        <f ca="1">+IF($K12="","",INDEX('DS SO BAO DANH'!$P$6:$P$65,$K12))</f>
        <v>GV dạy Địa lí</v>
      </c>
      <c r="G12" s="122" t="str">
        <f ca="1">+IF($K12="","",INDEX('DS SO BAO DANH'!$O$6:$O$65,$K12))</f>
        <v>09CS</v>
      </c>
      <c r="H12" s="122"/>
      <c r="I12" s="123" t="str">
        <f t="shared" ca="1" si="0"/>
        <v>IN</v>
      </c>
      <c r="K12" s="138">
        <f ca="1">IF(TYPE(MATCH($I$1,OFFSET('DS SO BAO DANH'!$R$6,K11,0):'DS SO BAO DANH'!$R$65,0)+K11)=16,"",MATCH($I$1,OFFSET('DS SO BAO DANH'!$R$6,K11,0):'DS SO BAO DANH'!$R$65,0)+K11)</f>
        <v>47</v>
      </c>
    </row>
    <row r="13" spans="1:11" ht="24.9" customHeight="1" x14ac:dyDescent="0.25">
      <c r="A13" s="117">
        <f ca="1">IF(C13="","",MAX($A$8:A12)+1)</f>
        <v>6</v>
      </c>
      <c r="B13" s="118" t="str">
        <f ca="1">+IF($K13="","",INDEX('DS SO BAO DANH'!$B$6:$B$65,$K13))</f>
        <v>48</v>
      </c>
      <c r="C13" s="119" t="str">
        <f ca="1">+IF($K13="","",INDEX('DS SO BAO DANH'!$C$6:$C$65,$K13))</f>
        <v>Lê Thị Kim</v>
      </c>
      <c r="D13" s="120" t="str">
        <f ca="1">+IF($K13="","",INDEX('DS SO BAO DANH'!$D$6:$D$65,$K13))</f>
        <v>Anh</v>
      </c>
      <c r="E13" s="121">
        <f ca="1">+IF($K13="","",INDEX('DS SO BAO DANH'!$E$6:$E$65,$K13))</f>
        <v>32411</v>
      </c>
      <c r="F13" s="122" t="str">
        <f ca="1">+IF($K13="","",INDEX('DS SO BAO DANH'!$P$6:$P$65,$K13))</f>
        <v>Nhân viên Thiết bị - Thí nghiệm</v>
      </c>
      <c r="G13" s="122" t="str">
        <f ca="1">+IF($K13="","",INDEX('DS SO BAO DANH'!$O$6:$O$65,$K13))</f>
        <v>10NVTB</v>
      </c>
      <c r="H13" s="122"/>
      <c r="I13" s="123" t="str">
        <f t="shared" ca="1" si="0"/>
        <v>IN</v>
      </c>
      <c r="K13" s="138">
        <f ca="1">IF(TYPE(MATCH($I$1,OFFSET('DS SO BAO DANH'!$R$6,K12,0):'DS SO BAO DANH'!$R$65,0)+K12)=16,"",MATCH($I$1,OFFSET('DS SO BAO DANH'!$R$6,K12,0):'DS SO BAO DANH'!$R$65,0)+K12)</f>
        <v>48</v>
      </c>
    </row>
    <row r="14" spans="1:11" ht="24.9" customHeight="1" x14ac:dyDescent="0.25">
      <c r="A14" s="117">
        <f ca="1">IF(C14="","",MAX($A$8:A13)+1)</f>
        <v>7</v>
      </c>
      <c r="B14" s="118" t="str">
        <f ca="1">+IF($K14="","",INDEX('DS SO BAO DANH'!$B$6:$B$65,$K14))</f>
        <v>49</v>
      </c>
      <c r="C14" s="119" t="str">
        <f ca="1">+IF($K14="","",INDEX('DS SO BAO DANH'!$C$6:$C$65,$K14))</f>
        <v>Hoàng Thị</v>
      </c>
      <c r="D14" s="120" t="str">
        <f ca="1">+IF($K14="","",INDEX('DS SO BAO DANH'!$D$6:$D$65,$K14))</f>
        <v>Quý</v>
      </c>
      <c r="E14" s="121">
        <f ca="1">+IF($K14="","",INDEX('DS SO BAO DANH'!$E$6:$E$65,$K14))</f>
        <v>29570</v>
      </c>
      <c r="F14" s="122" t="str">
        <f ca="1">+IF($K14="","",INDEX('DS SO BAO DANH'!$P$6:$P$65,$K14))</f>
        <v>Nhân viên Thiết bị - Thí nghiệm</v>
      </c>
      <c r="G14" s="122" t="str">
        <f ca="1">+IF($K14="","",INDEX('DS SO BAO DANH'!$O$6:$O$65,$K14))</f>
        <v>10NVTB</v>
      </c>
      <c r="H14" s="122"/>
      <c r="I14" s="123" t="str">
        <f t="shared" ca="1" si="0"/>
        <v>IN</v>
      </c>
      <c r="K14" s="138">
        <f ca="1">IF(TYPE(MATCH($I$1,OFFSET('DS SO BAO DANH'!$R$6,K13,0):'DS SO BAO DANH'!$R$65,0)+K13)=16,"",MATCH($I$1,OFFSET('DS SO BAO DANH'!$R$6,K13,0):'DS SO BAO DANH'!$R$65,0)+K13)</f>
        <v>49</v>
      </c>
    </row>
    <row r="15" spans="1:11" ht="24.9" hidden="1" customHeight="1" x14ac:dyDescent="0.25">
      <c r="A15" s="117" t="str">
        <f ca="1">IF(C15="","",MAX($A$8:A14)+1)</f>
        <v/>
      </c>
      <c r="B15" s="118" t="str">
        <f ca="1">+IF($K15="","",INDEX('DS SO BAO DANH'!$B$6:$B$65,$K15))</f>
        <v/>
      </c>
      <c r="C15" s="119" t="str">
        <f ca="1">+IF($K15="","",INDEX('DS SO BAO DANH'!$C$6:$C$65,$K15))</f>
        <v/>
      </c>
      <c r="D15" s="120" t="str">
        <f ca="1">+IF($K15="","",INDEX('DS SO BAO DANH'!$D$6:$D$65,$K15))</f>
        <v/>
      </c>
      <c r="E15" s="121" t="str">
        <f ca="1">+IF($K15="","",INDEX('DS SO BAO DANH'!$E$6:$E$65,$K15))</f>
        <v/>
      </c>
      <c r="F15" s="122" t="str">
        <f ca="1">+IF($K15="","",INDEX('DS SO BAO DANH'!$P$6:$P$65,$K15))</f>
        <v/>
      </c>
      <c r="G15" s="122" t="str">
        <f ca="1">+IF($K15="","",INDEX('DS SO BAO DANH'!$O$6:$O$65,$K15))</f>
        <v/>
      </c>
      <c r="H15" s="122"/>
      <c r="I15" s="123" t="str">
        <f t="shared" ca="1" si="0"/>
        <v/>
      </c>
      <c r="K15" s="138" t="str">
        <f ca="1">IF(TYPE(MATCH($I$1,OFFSET('DS SO BAO DANH'!$R$6,K14,0):'DS SO BAO DANH'!$R$65,0)+K14)=16,"",MATCH($I$1,OFFSET('DS SO BAO DANH'!$R$6,K14,0):'DS SO BAO DANH'!$R$65,0)+K14)</f>
        <v/>
      </c>
    </row>
    <row r="16" spans="1:11" ht="24.9" hidden="1" customHeight="1" x14ac:dyDescent="0.25">
      <c r="A16" s="117" t="str">
        <f ca="1">IF(C16="","",MAX($A$8:A15)+1)</f>
        <v/>
      </c>
      <c r="B16" s="118" t="str">
        <f ca="1">+IF($K16="","",INDEX('DS SO BAO DANH'!$B$6:$B$65,$K16))</f>
        <v/>
      </c>
      <c r="C16" s="119" t="str">
        <f ca="1">+IF($K16="","",INDEX('DS SO BAO DANH'!$C$6:$C$65,$K16))</f>
        <v/>
      </c>
      <c r="D16" s="120" t="str">
        <f ca="1">+IF($K16="","",INDEX('DS SO BAO DANH'!$D$6:$D$65,$K16))</f>
        <v/>
      </c>
      <c r="E16" s="121" t="str">
        <f ca="1">+IF($K16="","",INDEX('DS SO BAO DANH'!$E$6:$E$65,$K16))</f>
        <v/>
      </c>
      <c r="F16" s="122" t="str">
        <f ca="1">+IF($K16="","",INDEX('DS SO BAO DANH'!$P$6:$P$65,$K16))</f>
        <v/>
      </c>
      <c r="G16" s="122" t="str">
        <f ca="1">+IF($K16="","",INDEX('DS SO BAO DANH'!$O$6:$O$65,$K16))</f>
        <v/>
      </c>
      <c r="H16" s="122"/>
      <c r="I16" s="123" t="str">
        <f t="shared" ca="1" si="0"/>
        <v/>
      </c>
      <c r="K16" s="138" t="str">
        <f ca="1">IF(TYPE(MATCH($I$1,OFFSET('DS SO BAO DANH'!$R$6,K15,0):'DS SO BAO DANH'!$R$65,0)+K15)=16,"",MATCH($I$1,OFFSET('DS SO BAO DANH'!$R$6,K15,0):'DS SO BAO DANH'!$R$65,0)+K15)</f>
        <v/>
      </c>
    </row>
    <row r="17" spans="1:11" ht="24.9" hidden="1" customHeight="1" x14ac:dyDescent="0.25">
      <c r="A17" s="117" t="str">
        <f ca="1">IF(C17="","",MAX($A$8:A16)+1)</f>
        <v/>
      </c>
      <c r="B17" s="118" t="str">
        <f ca="1">+IF($K17="","",INDEX('DS SO BAO DANH'!$B$6:$B$65,$K17))</f>
        <v/>
      </c>
      <c r="C17" s="119" t="str">
        <f ca="1">+IF($K17="","",INDEX('DS SO BAO DANH'!$C$6:$C$65,$K17))</f>
        <v/>
      </c>
      <c r="D17" s="120" t="str">
        <f ca="1">+IF($K17="","",INDEX('DS SO BAO DANH'!$D$6:$D$65,$K17))</f>
        <v/>
      </c>
      <c r="E17" s="121" t="str">
        <f ca="1">+IF($K17="","",INDEX('DS SO BAO DANH'!$E$6:$E$65,$K17))</f>
        <v/>
      </c>
      <c r="F17" s="122" t="str">
        <f ca="1">+IF($K17="","",INDEX('DS SO BAO DANH'!$P$6:$P$65,$K17))</f>
        <v/>
      </c>
      <c r="G17" s="122" t="str">
        <f ca="1">+IF($K17="","",INDEX('DS SO BAO DANH'!$O$6:$O$65,$K17))</f>
        <v/>
      </c>
      <c r="H17" s="122"/>
      <c r="I17" s="123" t="str">
        <f t="shared" ref="I17:I43" ca="1" si="1">IF(K17&lt;&gt;"","IN","")</f>
        <v/>
      </c>
      <c r="K17" s="138" t="str">
        <f ca="1">IF(TYPE(MATCH($I$1,OFFSET('DS SO BAO DANH'!$R$6,K16,0):'DS SO BAO DANH'!$R$65,0)+K16)=16,"",MATCH($I$1,OFFSET('DS SO BAO DANH'!$R$6,K16,0):'DS SO BAO DANH'!$R$65,0)+K16)</f>
        <v/>
      </c>
    </row>
    <row r="18" spans="1:11" ht="24.9" hidden="1" customHeight="1" x14ac:dyDescent="0.25">
      <c r="A18" s="117" t="str">
        <f ca="1">IF(C18="","",MAX($A$8:A17)+1)</f>
        <v/>
      </c>
      <c r="B18" s="118" t="str">
        <f ca="1">+IF($K18="","",INDEX('DS SO BAO DANH'!$B$6:$B$65,$K18))</f>
        <v/>
      </c>
      <c r="C18" s="119" t="str">
        <f ca="1">+IF($K18="","",INDEX('DS SO BAO DANH'!$C$6:$C$65,$K18))</f>
        <v/>
      </c>
      <c r="D18" s="120" t="str">
        <f ca="1">+IF($K18="","",INDEX('DS SO BAO DANH'!$D$6:$D$65,$K18))</f>
        <v/>
      </c>
      <c r="E18" s="121" t="str">
        <f ca="1">+IF($K18="","",INDEX('DS SO BAO DANH'!$E$6:$E$65,$K18))</f>
        <v/>
      </c>
      <c r="F18" s="122" t="str">
        <f ca="1">+IF($K18="","",INDEX('DS SO BAO DANH'!$P$6:$P$65,$K18))</f>
        <v/>
      </c>
      <c r="G18" s="122" t="str">
        <f ca="1">+IF($K18="","",INDEX('DS SO BAO DANH'!$O$6:$O$65,$K18))</f>
        <v/>
      </c>
      <c r="H18" s="122"/>
      <c r="I18" s="123" t="str">
        <f t="shared" ca="1" si="1"/>
        <v/>
      </c>
      <c r="K18" s="138" t="str">
        <f ca="1">IF(TYPE(MATCH($I$1,OFFSET('DS SO BAO DANH'!$R$6,K17,0):'DS SO BAO DANH'!$R$65,0)+K17)=16,"",MATCH($I$1,OFFSET('DS SO BAO DANH'!$R$6,K17,0):'DS SO BAO DANH'!$R$65,0)+K17)</f>
        <v/>
      </c>
    </row>
    <row r="19" spans="1:11" ht="24.9" hidden="1" customHeight="1" x14ac:dyDescent="0.25">
      <c r="A19" s="117" t="str">
        <f ca="1">IF(C19="","",MAX($A$8:A18)+1)</f>
        <v/>
      </c>
      <c r="B19" s="118" t="str">
        <f ca="1">+IF($K19="","",INDEX('DS SO BAO DANH'!$B$6:$B$65,$K19))</f>
        <v/>
      </c>
      <c r="C19" s="119" t="str">
        <f ca="1">+IF($K19="","",INDEX('DS SO BAO DANH'!$C$6:$C$65,$K19))</f>
        <v/>
      </c>
      <c r="D19" s="120" t="str">
        <f ca="1">+IF($K19="","",INDEX('DS SO BAO DANH'!$D$6:$D$65,$K19))</f>
        <v/>
      </c>
      <c r="E19" s="121" t="str">
        <f ca="1">+IF($K19="","",INDEX('DS SO BAO DANH'!$E$6:$E$65,$K19))</f>
        <v/>
      </c>
      <c r="F19" s="122" t="str">
        <f ca="1">+IF($K19="","",INDEX('DS SO BAO DANH'!$P$6:$P$65,$K19))</f>
        <v/>
      </c>
      <c r="G19" s="122" t="str">
        <f ca="1">+IF($K19="","",INDEX('DS SO BAO DANH'!$O$6:$O$65,$K19))</f>
        <v/>
      </c>
      <c r="H19" s="122"/>
      <c r="I19" s="123" t="str">
        <f t="shared" ca="1" si="1"/>
        <v/>
      </c>
      <c r="K19" s="138" t="str">
        <f ca="1">IF(TYPE(MATCH($I$1,OFFSET('DS SO BAO DANH'!$R$6,K18,0):'DS SO BAO DANH'!$R$65,0)+K18)=16,"",MATCH($I$1,OFFSET('DS SO BAO DANH'!$R$6,K18,0):'DS SO BAO DANH'!$R$65,0)+K18)</f>
        <v/>
      </c>
    </row>
    <row r="20" spans="1:11" ht="24.9" hidden="1" customHeight="1" x14ac:dyDescent="0.25">
      <c r="A20" s="117" t="str">
        <f ca="1">IF(C20="","",MAX($A$8:A19)+1)</f>
        <v/>
      </c>
      <c r="B20" s="118" t="str">
        <f ca="1">+IF($K20="","",INDEX('DS SO BAO DANH'!$B$6:$B$65,$K20))</f>
        <v/>
      </c>
      <c r="C20" s="119" t="str">
        <f ca="1">+IF($K20="","",INDEX('DS SO BAO DANH'!$C$6:$C$65,$K20))</f>
        <v/>
      </c>
      <c r="D20" s="120" t="str">
        <f ca="1">+IF($K20="","",INDEX('DS SO BAO DANH'!$D$6:$D$65,$K20))</f>
        <v/>
      </c>
      <c r="E20" s="121" t="str">
        <f ca="1">+IF($K20="","",INDEX('DS SO BAO DANH'!$E$6:$E$65,$K20))</f>
        <v/>
      </c>
      <c r="F20" s="122" t="str">
        <f ca="1">+IF($K20="","",INDEX('DS SO BAO DANH'!$P$6:$P$65,$K20))</f>
        <v/>
      </c>
      <c r="G20" s="122" t="str">
        <f ca="1">+IF($K20="","",INDEX('DS SO BAO DANH'!$O$6:$O$65,$K20))</f>
        <v/>
      </c>
      <c r="H20" s="122"/>
      <c r="I20" s="123" t="str">
        <f t="shared" ca="1" si="1"/>
        <v/>
      </c>
      <c r="K20" s="138" t="str">
        <f ca="1">IF(TYPE(MATCH($I$1,OFFSET('DS SO BAO DANH'!$R$6,K19,0):'DS SO BAO DANH'!$R$65,0)+K19)=16,"",MATCH($I$1,OFFSET('DS SO BAO DANH'!$R$6,K19,0):'DS SO BAO DANH'!$R$65,0)+K19)</f>
        <v/>
      </c>
    </row>
    <row r="21" spans="1:11" ht="24.9" hidden="1" customHeight="1" x14ac:dyDescent="0.25">
      <c r="A21" s="117" t="str">
        <f ca="1">IF(C21="","",MAX($A$8:A20)+1)</f>
        <v/>
      </c>
      <c r="B21" s="118" t="str">
        <f ca="1">+IF($K21="","",INDEX('DS SO BAO DANH'!$B$6:$B$65,$K21))</f>
        <v/>
      </c>
      <c r="C21" s="119" t="str">
        <f ca="1">+IF($K21="","",INDEX('DS SO BAO DANH'!$C$6:$C$65,$K21))</f>
        <v/>
      </c>
      <c r="D21" s="120" t="str">
        <f ca="1">+IF($K21="","",INDEX('DS SO BAO DANH'!$D$6:$D$65,$K21))</f>
        <v/>
      </c>
      <c r="E21" s="121" t="str">
        <f ca="1">+IF($K21="","",INDEX('DS SO BAO DANH'!$E$6:$E$65,$K21))</f>
        <v/>
      </c>
      <c r="F21" s="122" t="str">
        <f ca="1">+IF($K21="","",INDEX('DS SO BAO DANH'!$P$6:$P$65,$K21))</f>
        <v/>
      </c>
      <c r="G21" s="122" t="str">
        <f ca="1">+IF($K21="","",INDEX('DS SO BAO DANH'!$O$6:$O$65,$K21))</f>
        <v/>
      </c>
      <c r="H21" s="122"/>
      <c r="I21" s="123" t="str">
        <f t="shared" ca="1" si="1"/>
        <v/>
      </c>
      <c r="K21" s="138" t="str">
        <f ca="1">IF(TYPE(MATCH($I$1,OFFSET('DS SO BAO DANH'!$R$6,K20,0):'DS SO BAO DANH'!$R$65,0)+K20)=16,"",MATCH($I$1,OFFSET('DS SO BAO DANH'!$R$6,K20,0):'DS SO BAO DANH'!$R$65,0)+K20)</f>
        <v/>
      </c>
    </row>
    <row r="22" spans="1:11" ht="24.9" hidden="1" customHeight="1" x14ac:dyDescent="0.25">
      <c r="A22" s="117" t="str">
        <f ca="1">IF(C22="","",MAX($A$8:A21)+1)</f>
        <v/>
      </c>
      <c r="B22" s="118" t="str">
        <f ca="1">+IF($K22="","",INDEX('DS SO BAO DANH'!$B$6:$B$65,$K22))</f>
        <v/>
      </c>
      <c r="C22" s="119" t="str">
        <f ca="1">+IF($K22="","",INDEX('DS SO BAO DANH'!$C$6:$C$65,$K22))</f>
        <v/>
      </c>
      <c r="D22" s="120" t="str">
        <f ca="1">+IF($K22="","",INDEX('DS SO BAO DANH'!$D$6:$D$65,$K22))</f>
        <v/>
      </c>
      <c r="E22" s="121" t="str">
        <f ca="1">+IF($K22="","",INDEX('DS SO BAO DANH'!$E$6:$E$65,$K22))</f>
        <v/>
      </c>
      <c r="F22" s="122" t="str">
        <f ca="1">+IF($K22="","",INDEX('DS SO BAO DANH'!$P$6:$P$65,$K22))</f>
        <v/>
      </c>
      <c r="G22" s="122" t="str">
        <f ca="1">+IF($K22="","",INDEX('DS SO BAO DANH'!$O$6:$O$65,$K22))</f>
        <v/>
      </c>
      <c r="H22" s="122"/>
      <c r="I22" s="123" t="str">
        <f t="shared" ca="1" si="1"/>
        <v/>
      </c>
      <c r="K22" s="138" t="str">
        <f ca="1">IF(TYPE(MATCH($I$1,OFFSET('DS SO BAO DANH'!$R$6,K21,0):'DS SO BAO DANH'!$R$65,0)+K21)=16,"",MATCH($I$1,OFFSET('DS SO BAO DANH'!$R$6,K21,0):'DS SO BAO DANH'!$R$65,0)+K21)</f>
        <v/>
      </c>
    </row>
    <row r="23" spans="1:11" ht="24.9" hidden="1" customHeight="1" x14ac:dyDescent="0.25">
      <c r="A23" s="117" t="str">
        <f ca="1">IF(C23="","",MAX($A$8:A22)+1)</f>
        <v/>
      </c>
      <c r="B23" s="118" t="str">
        <f ca="1">+IF($K23="","",INDEX('DS SO BAO DANH'!$B$6:$B$65,$K23))</f>
        <v/>
      </c>
      <c r="C23" s="119" t="str">
        <f ca="1">+IF($K23="","",INDEX('DS SO BAO DANH'!$C$6:$C$65,$K23))</f>
        <v/>
      </c>
      <c r="D23" s="120" t="str">
        <f ca="1">+IF($K23="","",INDEX('DS SO BAO DANH'!$D$6:$D$65,$K23))</f>
        <v/>
      </c>
      <c r="E23" s="121" t="str">
        <f ca="1">+IF($K23="","",INDEX('DS SO BAO DANH'!$E$6:$E$65,$K23))</f>
        <v/>
      </c>
      <c r="F23" s="122" t="str">
        <f ca="1">+IF($K23="","",INDEX('DS SO BAO DANH'!$P$6:$P$65,$K23))</f>
        <v/>
      </c>
      <c r="G23" s="122" t="str">
        <f ca="1">+IF($K23="","",INDEX('DS SO BAO DANH'!$O$6:$O$65,$K23))</f>
        <v/>
      </c>
      <c r="H23" s="122"/>
      <c r="I23" s="123" t="str">
        <f t="shared" ca="1" si="1"/>
        <v/>
      </c>
      <c r="K23" s="138" t="str">
        <f ca="1">IF(TYPE(MATCH($I$1,OFFSET('DS SO BAO DANH'!$R$6,K22,0):'DS SO BAO DANH'!$R$65,0)+K22)=16,"",MATCH($I$1,OFFSET('DS SO BAO DANH'!$R$6,K22,0):'DS SO BAO DANH'!$R$65,0)+K22)</f>
        <v/>
      </c>
    </row>
    <row r="24" spans="1:11" ht="24.9" hidden="1" customHeight="1" x14ac:dyDescent="0.25">
      <c r="A24" s="117" t="str">
        <f ca="1">IF(C24="","",MAX($A$8:A23)+1)</f>
        <v/>
      </c>
      <c r="B24" s="118" t="str">
        <f ca="1">+IF($K24="","",INDEX('DS SO BAO DANH'!$B$6:$B$65,$K24))</f>
        <v/>
      </c>
      <c r="C24" s="119" t="str">
        <f ca="1">+IF($K24="","",INDEX('DS SO BAO DANH'!$C$6:$C$65,$K24))</f>
        <v/>
      </c>
      <c r="D24" s="120" t="str">
        <f ca="1">+IF($K24="","",INDEX('DS SO BAO DANH'!$D$6:$D$65,$K24))</f>
        <v/>
      </c>
      <c r="E24" s="121" t="str">
        <f ca="1">+IF($K24="","",INDEX('DS SO BAO DANH'!$E$6:$E$65,$K24))</f>
        <v/>
      </c>
      <c r="F24" s="122" t="str">
        <f ca="1">+IF($K24="","",INDEX('DS SO BAO DANH'!$P$6:$P$65,$K24))</f>
        <v/>
      </c>
      <c r="G24" s="122" t="str">
        <f ca="1">+IF($K24="","",INDEX('DS SO BAO DANH'!$O$6:$O$65,$K24))</f>
        <v/>
      </c>
      <c r="H24" s="122"/>
      <c r="I24" s="123" t="str">
        <f t="shared" ca="1" si="1"/>
        <v/>
      </c>
      <c r="K24" s="138" t="str">
        <f ca="1">IF(TYPE(MATCH($I$1,OFFSET('DS SO BAO DANH'!$R$6,K23,0):'DS SO BAO DANH'!$R$65,0)+K23)=16,"",MATCH($I$1,OFFSET('DS SO BAO DANH'!$R$6,K23,0):'DS SO BAO DANH'!$R$65,0)+K23)</f>
        <v/>
      </c>
    </row>
    <row r="25" spans="1:11" ht="24.9" hidden="1" customHeight="1" x14ac:dyDescent="0.25">
      <c r="A25" s="117" t="str">
        <f ca="1">IF(C25="","",MAX($A$8:A24)+1)</f>
        <v/>
      </c>
      <c r="B25" s="118" t="str">
        <f ca="1">+IF($K25="","",INDEX('DS SO BAO DANH'!$B$6:$B$65,$K25))</f>
        <v/>
      </c>
      <c r="C25" s="119" t="str">
        <f ca="1">+IF($K25="","",INDEX('DS SO BAO DANH'!$C$6:$C$65,$K25))</f>
        <v/>
      </c>
      <c r="D25" s="120" t="str">
        <f ca="1">+IF($K25="","",INDEX('DS SO BAO DANH'!$D$6:$D$65,$K25))</f>
        <v/>
      </c>
      <c r="E25" s="121" t="str">
        <f ca="1">+IF($K25="","",INDEX('DS SO BAO DANH'!$E$6:$E$65,$K25))</f>
        <v/>
      </c>
      <c r="F25" s="122" t="str">
        <f ca="1">+IF($K25="","",INDEX('DS SO BAO DANH'!$P$6:$P$65,$K25))</f>
        <v/>
      </c>
      <c r="G25" s="122" t="str">
        <f ca="1">+IF($K25="","",INDEX('DS SO BAO DANH'!$O$6:$O$65,$K25))</f>
        <v/>
      </c>
      <c r="H25" s="122"/>
      <c r="I25" s="123" t="str">
        <f t="shared" ca="1" si="1"/>
        <v/>
      </c>
      <c r="K25" s="138" t="str">
        <f ca="1">IF(TYPE(MATCH($I$1,OFFSET('DS SO BAO DANH'!$R$6,K24,0):'DS SO BAO DANH'!$R$65,0)+K24)=16,"",MATCH($I$1,OFFSET('DS SO BAO DANH'!$R$6,K24,0):'DS SO BAO DANH'!$R$65,0)+K24)</f>
        <v/>
      </c>
    </row>
    <row r="26" spans="1:11" ht="24.9" hidden="1" customHeight="1" x14ac:dyDescent="0.25">
      <c r="A26" s="117" t="str">
        <f ca="1">IF(C26="","",MAX($A$8:A25)+1)</f>
        <v/>
      </c>
      <c r="B26" s="118" t="str">
        <f ca="1">+IF($K26="","",INDEX('DS SO BAO DANH'!$B$6:$B$65,$K26))</f>
        <v/>
      </c>
      <c r="C26" s="119" t="str">
        <f ca="1">+IF($K26="","",INDEX('DS SO BAO DANH'!$C$6:$C$65,$K26))</f>
        <v/>
      </c>
      <c r="D26" s="120" t="str">
        <f ca="1">+IF($K26="","",INDEX('DS SO BAO DANH'!$D$6:$D$65,$K26))</f>
        <v/>
      </c>
      <c r="E26" s="121" t="str">
        <f ca="1">+IF($K26="","",INDEX('DS SO BAO DANH'!$E$6:$E$65,$K26))</f>
        <v/>
      </c>
      <c r="F26" s="122" t="str">
        <f ca="1">+IF($K26="","",INDEX('DS SO BAO DANH'!$P$6:$P$65,$K26))</f>
        <v/>
      </c>
      <c r="G26" s="122" t="str">
        <f ca="1">+IF($K26="","",INDEX('DS SO BAO DANH'!$O$6:$O$65,$K26))</f>
        <v/>
      </c>
      <c r="H26" s="122"/>
      <c r="I26" s="123" t="str">
        <f t="shared" ca="1" si="1"/>
        <v/>
      </c>
      <c r="K26" s="138" t="str">
        <f ca="1">IF(TYPE(MATCH($I$1,OFFSET('DS SO BAO DANH'!$R$6,K25,0):'DS SO BAO DANH'!$R$65,0)+K25)=16,"",MATCH($I$1,OFFSET('DS SO BAO DANH'!$R$6,K25,0):'DS SO BAO DANH'!$R$65,0)+K25)</f>
        <v/>
      </c>
    </row>
    <row r="27" spans="1:11" ht="24.9" hidden="1" customHeight="1" x14ac:dyDescent="0.25">
      <c r="A27" s="117" t="str">
        <f ca="1">IF(C27="","",MAX($A$8:A26)+1)</f>
        <v/>
      </c>
      <c r="B27" s="118" t="str">
        <f ca="1">+IF($K27="","",INDEX('DS SO BAO DANH'!$B$6:$B$65,$K27))</f>
        <v/>
      </c>
      <c r="C27" s="119" t="str">
        <f ca="1">+IF($K27="","",INDEX('DS SO BAO DANH'!$C$6:$C$65,$K27))</f>
        <v/>
      </c>
      <c r="D27" s="120" t="str">
        <f ca="1">+IF($K27="","",INDEX('DS SO BAO DANH'!$D$6:$D$65,$K27))</f>
        <v/>
      </c>
      <c r="E27" s="121" t="str">
        <f ca="1">+IF($K27="","",INDEX('DS SO BAO DANH'!$E$6:$E$65,$K27))</f>
        <v/>
      </c>
      <c r="F27" s="122" t="str">
        <f ca="1">+IF($K27="","",INDEX('DS SO BAO DANH'!$P$6:$P$65,$K27))</f>
        <v/>
      </c>
      <c r="G27" s="122" t="str">
        <f ca="1">+IF($K27="","",INDEX('DS SO BAO DANH'!$O$6:$O$65,$K27))</f>
        <v/>
      </c>
      <c r="H27" s="122"/>
      <c r="I27" s="123" t="str">
        <f t="shared" ca="1" si="1"/>
        <v/>
      </c>
      <c r="K27" s="138" t="str">
        <f ca="1">IF(TYPE(MATCH($I$1,OFFSET('DS SO BAO DANH'!$R$6,K26,0):'DS SO BAO DANH'!$R$65,0)+K26)=16,"",MATCH($I$1,OFFSET('DS SO BAO DANH'!$R$6,K26,0):'DS SO BAO DANH'!$R$65,0)+K26)</f>
        <v/>
      </c>
    </row>
    <row r="28" spans="1:11" ht="24.9" hidden="1" customHeight="1" x14ac:dyDescent="0.25">
      <c r="A28" s="117" t="str">
        <f ca="1">IF(C28="","",MAX($A$8:A27)+1)</f>
        <v/>
      </c>
      <c r="B28" s="118" t="str">
        <f ca="1">+IF($K28="","",INDEX('DS SO BAO DANH'!$B$6:$B$65,$K28))</f>
        <v/>
      </c>
      <c r="C28" s="119" t="str">
        <f ca="1">+IF($K28="","",INDEX('DS SO BAO DANH'!$C$6:$C$65,$K28))</f>
        <v/>
      </c>
      <c r="D28" s="120" t="str">
        <f ca="1">+IF($K28="","",INDEX('DS SO BAO DANH'!$D$6:$D$65,$K28))</f>
        <v/>
      </c>
      <c r="E28" s="121" t="str">
        <f ca="1">+IF($K28="","",INDEX('DS SO BAO DANH'!$E$6:$E$65,$K28))</f>
        <v/>
      </c>
      <c r="F28" s="122" t="str">
        <f ca="1">+IF($K28="","",INDEX('DS SO BAO DANH'!$P$6:$P$65,$K28))</f>
        <v/>
      </c>
      <c r="G28" s="122" t="str">
        <f ca="1">+IF($K28="","",INDEX('DS SO BAO DANH'!$O$6:$O$65,$K28))</f>
        <v/>
      </c>
      <c r="H28" s="122"/>
      <c r="I28" s="123" t="str">
        <f t="shared" ca="1" si="1"/>
        <v/>
      </c>
      <c r="K28" s="138" t="str">
        <f ca="1">IF(TYPE(MATCH($I$1,OFFSET('DS SO BAO DANH'!$R$6,K27,0):'DS SO BAO DANH'!$R$65,0)+K27)=16,"",MATCH($I$1,OFFSET('DS SO BAO DANH'!$R$6,K27,0):'DS SO BAO DANH'!$R$65,0)+K27)</f>
        <v/>
      </c>
    </row>
    <row r="29" spans="1:11" ht="24.9" hidden="1" customHeight="1" x14ac:dyDescent="0.25">
      <c r="A29" s="117" t="str">
        <f ca="1">IF(C29="","",MAX($A$8:A28)+1)</f>
        <v/>
      </c>
      <c r="B29" s="118" t="str">
        <f ca="1">+IF($K29="","",INDEX('DS SO BAO DANH'!$B$6:$B$65,$K29))</f>
        <v/>
      </c>
      <c r="C29" s="119" t="str">
        <f ca="1">+IF($K29="","",INDEX('DS SO BAO DANH'!$C$6:$C$65,$K29))</f>
        <v/>
      </c>
      <c r="D29" s="120" t="str">
        <f ca="1">+IF($K29="","",INDEX('DS SO BAO DANH'!$D$6:$D$65,$K29))</f>
        <v/>
      </c>
      <c r="E29" s="121" t="str">
        <f ca="1">+IF($K29="","",INDEX('DS SO BAO DANH'!$E$6:$E$65,$K29))</f>
        <v/>
      </c>
      <c r="F29" s="122" t="str">
        <f ca="1">+IF($K29="","",INDEX('DS SO BAO DANH'!$P$6:$P$65,$K29))</f>
        <v/>
      </c>
      <c r="G29" s="122" t="str">
        <f ca="1">+IF($K29="","",INDEX('DS SO BAO DANH'!$O$6:$O$65,$K29))</f>
        <v/>
      </c>
      <c r="H29" s="122"/>
      <c r="I29" s="123" t="str">
        <f t="shared" ca="1" si="1"/>
        <v/>
      </c>
      <c r="K29" s="138" t="str">
        <f ca="1">IF(TYPE(MATCH($I$1,OFFSET('DS SO BAO DANH'!$R$6,K28,0):'DS SO BAO DANH'!$R$65,0)+K28)=16,"",MATCH($I$1,OFFSET('DS SO BAO DANH'!$R$6,K28,0):'DS SO BAO DANH'!$R$65,0)+K28)</f>
        <v/>
      </c>
    </row>
    <row r="30" spans="1:11" ht="24.9" hidden="1" customHeight="1" x14ac:dyDescent="0.25">
      <c r="A30" s="117" t="str">
        <f ca="1">IF(C30="","",MAX($A$8:A29)+1)</f>
        <v/>
      </c>
      <c r="B30" s="118" t="str">
        <f ca="1">+IF($K30="","",INDEX('DS SO BAO DANH'!$B$6:$B$65,$K30))</f>
        <v/>
      </c>
      <c r="C30" s="119" t="str">
        <f ca="1">+IF($K30="","",INDEX('DS SO BAO DANH'!$C$6:$C$65,$K30))</f>
        <v/>
      </c>
      <c r="D30" s="120" t="str">
        <f ca="1">+IF($K30="","",INDEX('DS SO BAO DANH'!$D$6:$D$65,$K30))</f>
        <v/>
      </c>
      <c r="E30" s="121" t="str">
        <f ca="1">+IF($K30="","",INDEX('DS SO BAO DANH'!$E$6:$E$65,$K30))</f>
        <v/>
      </c>
      <c r="F30" s="122" t="str">
        <f ca="1">+IF($K30="","",INDEX('DS SO BAO DANH'!$P$6:$P$65,$K30))</f>
        <v/>
      </c>
      <c r="G30" s="122" t="str">
        <f ca="1">+IF($K30="","",INDEX('DS SO BAO DANH'!$O$6:$O$65,$K30))</f>
        <v/>
      </c>
      <c r="H30" s="122"/>
      <c r="I30" s="123" t="str">
        <f t="shared" ca="1" si="1"/>
        <v/>
      </c>
      <c r="K30" s="138" t="str">
        <f ca="1">IF(TYPE(MATCH($I$1,OFFSET('DS SO BAO DANH'!$R$6,K29,0):'DS SO BAO DANH'!$R$65,0)+K29)=16,"",MATCH($I$1,OFFSET('DS SO BAO DANH'!$R$6,K29,0):'DS SO BAO DANH'!$R$65,0)+K29)</f>
        <v/>
      </c>
    </row>
    <row r="31" spans="1:11" ht="24.9" hidden="1" customHeight="1" x14ac:dyDescent="0.25">
      <c r="A31" s="117" t="str">
        <f ca="1">IF(C31="","",MAX($A$8:A30)+1)</f>
        <v/>
      </c>
      <c r="B31" s="118" t="str">
        <f ca="1">+IF($K31="","",INDEX('DS SO BAO DANH'!$B$6:$B$65,$K31))</f>
        <v/>
      </c>
      <c r="C31" s="119" t="str">
        <f ca="1">+IF($K31="","",INDEX('DS SO BAO DANH'!$C$6:$C$65,$K31))</f>
        <v/>
      </c>
      <c r="D31" s="120" t="str">
        <f ca="1">+IF($K31="","",INDEX('DS SO BAO DANH'!$D$6:$D$65,$K31))</f>
        <v/>
      </c>
      <c r="E31" s="121" t="str">
        <f ca="1">+IF($K31="","",INDEX('DS SO BAO DANH'!$E$6:$E$65,$K31))</f>
        <v/>
      </c>
      <c r="F31" s="122" t="str">
        <f ca="1">+IF($K31="","",INDEX('DS SO BAO DANH'!$P$6:$P$65,$K31))</f>
        <v/>
      </c>
      <c r="G31" s="122" t="str">
        <f ca="1">+IF($K31="","",INDEX('DS SO BAO DANH'!$O$6:$O$65,$K31))</f>
        <v/>
      </c>
      <c r="H31" s="122"/>
      <c r="I31" s="123" t="str">
        <f t="shared" ca="1" si="1"/>
        <v/>
      </c>
      <c r="K31" s="138" t="str">
        <f ca="1">IF(TYPE(MATCH($I$1,OFFSET('DS SO BAO DANH'!$R$6,K30,0):'DS SO BAO DANH'!$R$65,0)+K30)=16,"",MATCH($I$1,OFFSET('DS SO BAO DANH'!$R$6,K30,0):'DS SO BAO DANH'!$R$65,0)+K30)</f>
        <v/>
      </c>
    </row>
    <row r="32" spans="1:11" ht="24.9" hidden="1" customHeight="1" x14ac:dyDescent="0.25">
      <c r="A32" s="117" t="str">
        <f ca="1">IF(C32="","",MAX($A$8:A31)+1)</f>
        <v/>
      </c>
      <c r="B32" s="118" t="str">
        <f ca="1">+IF($K32="","",INDEX('DS SO BAO DANH'!$B$6:$B$65,$K32))</f>
        <v/>
      </c>
      <c r="C32" s="119" t="str">
        <f ca="1">+IF($K32="","",INDEX('DS SO BAO DANH'!$C$6:$C$65,$K32))</f>
        <v/>
      </c>
      <c r="D32" s="120" t="str">
        <f ca="1">+IF($K32="","",INDEX('DS SO BAO DANH'!$D$6:$D$65,$K32))</f>
        <v/>
      </c>
      <c r="E32" s="121" t="str">
        <f ca="1">+IF($K32="","",INDEX('DS SO BAO DANH'!$E$6:$E$65,$K32))</f>
        <v/>
      </c>
      <c r="F32" s="122" t="str">
        <f ca="1">+IF($K32="","",INDEX('DS SO BAO DANH'!$P$6:$P$65,$K32))</f>
        <v/>
      </c>
      <c r="G32" s="122" t="str">
        <f ca="1">+IF($K32="","",INDEX('DS SO BAO DANH'!$O$6:$O$65,$K32))</f>
        <v/>
      </c>
      <c r="H32" s="122"/>
      <c r="I32" s="123" t="str">
        <f t="shared" ca="1" si="1"/>
        <v/>
      </c>
      <c r="K32" s="138" t="str">
        <f ca="1">IF(TYPE(MATCH($I$1,OFFSET('DS SO BAO DANH'!$R$6,K31,0):'DS SO BAO DANH'!$R$65,0)+K31)=16,"",MATCH($I$1,OFFSET('DS SO BAO DANH'!$R$6,K31,0):'DS SO BAO DANH'!$R$65,0)+K31)</f>
        <v/>
      </c>
    </row>
    <row r="33" spans="1:11" ht="24.9" hidden="1" customHeight="1" x14ac:dyDescent="0.25">
      <c r="A33" s="117" t="str">
        <f ca="1">IF(C33="","",MAX($A$8:A32)+1)</f>
        <v/>
      </c>
      <c r="B33" s="118" t="str">
        <f ca="1">+IF($K33="","",INDEX('DS SO BAO DANH'!$B$6:$B$65,$K33))</f>
        <v/>
      </c>
      <c r="C33" s="119" t="str">
        <f ca="1">+IF($K33="","",INDEX('DS SO BAO DANH'!$C$6:$C$65,$K33))</f>
        <v/>
      </c>
      <c r="D33" s="120" t="str">
        <f ca="1">+IF($K33="","",INDEX('DS SO BAO DANH'!$D$6:$D$65,$K33))</f>
        <v/>
      </c>
      <c r="E33" s="121" t="str">
        <f ca="1">+IF($K33="","",INDEX('DS SO BAO DANH'!$E$6:$E$65,$K33))</f>
        <v/>
      </c>
      <c r="F33" s="122" t="str">
        <f ca="1">+IF($K33="","",INDEX('DS SO BAO DANH'!$P$6:$P$65,$K33))</f>
        <v/>
      </c>
      <c r="G33" s="122" t="str">
        <f ca="1">+IF($K33="","",INDEX('DS SO BAO DANH'!$O$6:$O$65,$K33))</f>
        <v/>
      </c>
      <c r="H33" s="122"/>
      <c r="I33" s="123" t="str">
        <f t="shared" ca="1" si="1"/>
        <v/>
      </c>
      <c r="K33" s="138" t="str">
        <f ca="1">IF(TYPE(MATCH($I$1,OFFSET('DS SO BAO DANH'!$R$6,K32,0):'DS SO BAO DANH'!$R$65,0)+K32)=16,"",MATCH($I$1,OFFSET('DS SO BAO DANH'!$R$6,K32,0):'DS SO BAO DANH'!$R$65,0)+K32)</f>
        <v/>
      </c>
    </row>
    <row r="34" spans="1:11" ht="24.9" hidden="1" customHeight="1" x14ac:dyDescent="0.25">
      <c r="A34" s="117" t="str">
        <f ca="1">IF(C34="","",MAX($A$8:A33)+1)</f>
        <v/>
      </c>
      <c r="B34" s="118" t="str">
        <f ca="1">+IF($K34="","",INDEX('DS SO BAO DANH'!$B$6:$B$65,$K34))</f>
        <v/>
      </c>
      <c r="C34" s="119" t="str">
        <f ca="1">+IF($K34="","",INDEX('DS SO BAO DANH'!$C$6:$C$65,$K34))</f>
        <v/>
      </c>
      <c r="D34" s="120" t="str">
        <f ca="1">+IF($K34="","",INDEX('DS SO BAO DANH'!$D$6:$D$65,$K34))</f>
        <v/>
      </c>
      <c r="E34" s="121" t="str">
        <f ca="1">+IF($K34="","",INDEX('DS SO BAO DANH'!$E$6:$E$65,$K34))</f>
        <v/>
      </c>
      <c r="F34" s="122" t="str">
        <f ca="1">+IF($K34="","",INDEX('DS SO BAO DANH'!$P$6:$P$65,$K34))</f>
        <v/>
      </c>
      <c r="G34" s="122" t="str">
        <f ca="1">+IF($K34="","",INDEX('DS SO BAO DANH'!$O$6:$O$65,$K34))</f>
        <v/>
      </c>
      <c r="H34" s="122"/>
      <c r="I34" s="123" t="str">
        <f t="shared" ca="1" si="1"/>
        <v/>
      </c>
      <c r="K34" s="138" t="str">
        <f ca="1">IF(TYPE(MATCH($I$1,OFFSET('DS SO BAO DANH'!$R$6,K33,0):'DS SO BAO DANH'!$R$65,0)+K33)=16,"",MATCH($I$1,OFFSET('DS SO BAO DANH'!$R$6,K33,0):'DS SO BAO DANH'!$R$65,0)+K33)</f>
        <v/>
      </c>
    </row>
    <row r="35" spans="1:11" ht="24.9" hidden="1" customHeight="1" x14ac:dyDescent="0.25">
      <c r="A35" s="117" t="str">
        <f ca="1">IF(C35="","",MAX($A$8:A34)+1)</f>
        <v/>
      </c>
      <c r="B35" s="118" t="str">
        <f ca="1">+IF($K35="","",INDEX('DS SO BAO DANH'!$B$6:$B$65,$K35))</f>
        <v/>
      </c>
      <c r="C35" s="119" t="str">
        <f ca="1">+IF($K35="","",INDEX('DS SO BAO DANH'!$C$6:$C$65,$K35))</f>
        <v/>
      </c>
      <c r="D35" s="120" t="str">
        <f ca="1">+IF($K35="","",INDEX('DS SO BAO DANH'!$D$6:$D$65,$K35))</f>
        <v/>
      </c>
      <c r="E35" s="121" t="str">
        <f ca="1">+IF($K35="","",INDEX('DS SO BAO DANH'!$E$6:$E$65,$K35))</f>
        <v/>
      </c>
      <c r="F35" s="122" t="str">
        <f ca="1">+IF($K35="","",INDEX('DS SO BAO DANH'!$P$6:$P$65,$K35))</f>
        <v/>
      </c>
      <c r="G35" s="122" t="str">
        <f ca="1">+IF($K35="","",INDEX('DS SO BAO DANH'!$O$6:$O$65,$K35))</f>
        <v/>
      </c>
      <c r="H35" s="122"/>
      <c r="I35" s="123" t="str">
        <f t="shared" ca="1" si="1"/>
        <v/>
      </c>
      <c r="K35" s="138" t="str">
        <f ca="1">IF(TYPE(MATCH($I$1,OFFSET('DS SO BAO DANH'!$R$6,K34,0):'DS SO BAO DANH'!$R$65,0)+K34)=16,"",MATCH($I$1,OFFSET('DS SO BAO DANH'!$R$6,K34,0):'DS SO BAO DANH'!$R$65,0)+K34)</f>
        <v/>
      </c>
    </row>
    <row r="36" spans="1:11" ht="24.9" hidden="1" customHeight="1" x14ac:dyDescent="0.25">
      <c r="A36" s="117" t="str">
        <f ca="1">IF(C36="","",MAX($A$8:A35)+1)</f>
        <v/>
      </c>
      <c r="B36" s="118" t="str">
        <f ca="1">+IF($K36="","",INDEX('DS SO BAO DANH'!$B$6:$B$65,$K36))</f>
        <v/>
      </c>
      <c r="C36" s="119" t="str">
        <f ca="1">+IF($K36="","",INDEX('DS SO BAO DANH'!$C$6:$C$65,$K36))</f>
        <v/>
      </c>
      <c r="D36" s="120" t="str">
        <f ca="1">+IF($K36="","",INDEX('DS SO BAO DANH'!$D$6:$D$65,$K36))</f>
        <v/>
      </c>
      <c r="E36" s="121" t="str">
        <f ca="1">+IF($K36="","",INDEX('DS SO BAO DANH'!$E$6:$E$65,$K36))</f>
        <v/>
      </c>
      <c r="F36" s="122" t="str">
        <f ca="1">+IF($K36="","",INDEX('DS SO BAO DANH'!$P$6:$P$65,$K36))</f>
        <v/>
      </c>
      <c r="G36" s="122" t="str">
        <f ca="1">+IF($K36="","",INDEX('DS SO BAO DANH'!$O$6:$O$65,$K36))</f>
        <v/>
      </c>
      <c r="H36" s="122"/>
      <c r="I36" s="123" t="str">
        <f t="shared" ca="1" si="1"/>
        <v/>
      </c>
      <c r="K36" s="138" t="str">
        <f ca="1">IF(TYPE(MATCH($I$1,OFFSET('DS SO BAO DANH'!$R$6,K35,0):'DS SO BAO DANH'!$R$65,0)+K35)=16,"",MATCH($I$1,OFFSET('DS SO BAO DANH'!$R$6,K35,0):'DS SO BAO DANH'!$R$65,0)+K35)</f>
        <v/>
      </c>
    </row>
    <row r="37" spans="1:11" ht="24.9" hidden="1" customHeight="1" x14ac:dyDescent="0.25">
      <c r="A37" s="117" t="str">
        <f ca="1">IF(C37="","",MAX($A$8:A36)+1)</f>
        <v/>
      </c>
      <c r="B37" s="118" t="str">
        <f ca="1">+IF($K37="","",INDEX('DS SO BAO DANH'!$B$6:$B$65,$K37))</f>
        <v/>
      </c>
      <c r="C37" s="119" t="str">
        <f ca="1">+IF($K37="","",INDEX('DS SO BAO DANH'!$C$6:$C$65,$K37))</f>
        <v/>
      </c>
      <c r="D37" s="120" t="str">
        <f ca="1">+IF($K37="","",INDEX('DS SO BAO DANH'!$D$6:$D$65,$K37))</f>
        <v/>
      </c>
      <c r="E37" s="121" t="str">
        <f ca="1">+IF($K37="","",INDEX('DS SO BAO DANH'!$E$6:$E$65,$K37))</f>
        <v/>
      </c>
      <c r="F37" s="122" t="str">
        <f ca="1">+IF($K37="","",INDEX('DS SO BAO DANH'!$P$6:$P$65,$K37))</f>
        <v/>
      </c>
      <c r="G37" s="122" t="str">
        <f ca="1">+IF($K37="","",INDEX('DS SO BAO DANH'!$O$6:$O$65,$K37))</f>
        <v/>
      </c>
      <c r="H37" s="122"/>
      <c r="I37" s="123" t="str">
        <f t="shared" ca="1" si="1"/>
        <v/>
      </c>
      <c r="K37" s="138" t="str">
        <f ca="1">IF(TYPE(MATCH($I$1,OFFSET('DS SO BAO DANH'!$R$6,K36,0):'DS SO BAO DANH'!$R$65,0)+K36)=16,"",MATCH($I$1,OFFSET('DS SO BAO DANH'!$R$6,K36,0):'DS SO BAO DANH'!$R$65,0)+K36)</f>
        <v/>
      </c>
    </row>
    <row r="38" spans="1:11" ht="24.9" hidden="1" customHeight="1" x14ac:dyDescent="0.25">
      <c r="A38" s="117" t="str">
        <f ca="1">IF(C38="","",MAX($A$8:A37)+1)</f>
        <v/>
      </c>
      <c r="B38" s="118" t="str">
        <f ca="1">+IF($K38="","",INDEX('DS SO BAO DANH'!$B$6:$B$65,$K38))</f>
        <v/>
      </c>
      <c r="C38" s="119" t="str">
        <f ca="1">+IF($K38="","",INDEX('DS SO BAO DANH'!$C$6:$C$65,$K38))</f>
        <v/>
      </c>
      <c r="D38" s="120" t="str">
        <f ca="1">+IF($K38="","",INDEX('DS SO BAO DANH'!$D$6:$D$65,$K38))</f>
        <v/>
      </c>
      <c r="E38" s="121" t="str">
        <f ca="1">+IF($K38="","",INDEX('DS SO BAO DANH'!$E$6:$E$65,$K38))</f>
        <v/>
      </c>
      <c r="F38" s="122" t="str">
        <f ca="1">+IF($K38="","",INDEX('DS SO BAO DANH'!$P$6:$P$65,$K38))</f>
        <v/>
      </c>
      <c r="G38" s="122" t="str">
        <f ca="1">+IF($K38="","",INDEX('DS SO BAO DANH'!$O$6:$O$65,$K38))</f>
        <v/>
      </c>
      <c r="H38" s="122"/>
      <c r="I38" s="123" t="str">
        <f t="shared" ca="1" si="1"/>
        <v/>
      </c>
      <c r="K38" s="138" t="str">
        <f ca="1">IF(TYPE(MATCH($I$1,OFFSET('DS SO BAO DANH'!$R$6,K37,0):'DS SO BAO DANH'!$R$65,0)+K37)=16,"",MATCH($I$1,OFFSET('DS SO BAO DANH'!$R$6,K37,0):'DS SO BAO DANH'!$R$65,0)+K37)</f>
        <v/>
      </c>
    </row>
    <row r="39" spans="1:11" ht="24.9" hidden="1" customHeight="1" x14ac:dyDescent="0.25">
      <c r="A39" s="117" t="str">
        <f ca="1">IF(C39="","",MAX($A$8:A38)+1)</f>
        <v/>
      </c>
      <c r="B39" s="118" t="str">
        <f ca="1">+IF($K39="","",INDEX('DS SO BAO DANH'!$B$6:$B$65,$K39))</f>
        <v/>
      </c>
      <c r="C39" s="119" t="str">
        <f ca="1">+IF($K39="","",INDEX('DS SO BAO DANH'!$C$6:$C$65,$K39))</f>
        <v/>
      </c>
      <c r="D39" s="120" t="str">
        <f ca="1">+IF($K39="","",INDEX('DS SO BAO DANH'!$D$6:$D$65,$K39))</f>
        <v/>
      </c>
      <c r="E39" s="121" t="str">
        <f ca="1">+IF($K39="","",INDEX('DS SO BAO DANH'!$E$6:$E$65,$K39))</f>
        <v/>
      </c>
      <c r="F39" s="122" t="str">
        <f ca="1">+IF($K39="","",INDEX('DS SO BAO DANH'!$P$6:$P$65,$K39))</f>
        <v/>
      </c>
      <c r="G39" s="122" t="str">
        <f ca="1">+IF($K39="","",INDEX('DS SO BAO DANH'!$O$6:$O$65,$K39))</f>
        <v/>
      </c>
      <c r="H39" s="122"/>
      <c r="I39" s="123" t="str">
        <f t="shared" ca="1" si="1"/>
        <v/>
      </c>
      <c r="K39" s="138" t="str">
        <f ca="1">IF(TYPE(MATCH($I$1,OFFSET('DS SO BAO DANH'!$R$6,K38,0):'DS SO BAO DANH'!$R$65,0)+K38)=16,"",MATCH($I$1,OFFSET('DS SO BAO DANH'!$R$6,K38,0):'DS SO BAO DANH'!$R$65,0)+K38)</f>
        <v/>
      </c>
    </row>
    <row r="40" spans="1:11" ht="24.9" hidden="1" customHeight="1" x14ac:dyDescent="0.25">
      <c r="A40" s="117" t="str">
        <f ca="1">IF(C40="","",MAX($A$8:A39)+1)</f>
        <v/>
      </c>
      <c r="B40" s="118" t="str">
        <f ca="1">+IF($K40="","",INDEX('DS SO BAO DANH'!$B$6:$B$65,$K40))</f>
        <v/>
      </c>
      <c r="C40" s="119" t="str">
        <f ca="1">+IF($K40="","",INDEX('DS SO BAO DANH'!$C$6:$C$65,$K40))</f>
        <v/>
      </c>
      <c r="D40" s="120" t="str">
        <f ca="1">+IF($K40="","",INDEX('DS SO BAO DANH'!$D$6:$D$65,$K40))</f>
        <v/>
      </c>
      <c r="E40" s="121" t="str">
        <f ca="1">+IF($K40="","",INDEX('DS SO BAO DANH'!$E$6:$E$65,$K40))</f>
        <v/>
      </c>
      <c r="F40" s="122" t="str">
        <f ca="1">+IF($K40="","",INDEX('DS SO BAO DANH'!$P$6:$P$65,$K40))</f>
        <v/>
      </c>
      <c r="G40" s="122" t="str">
        <f ca="1">+IF($K40="","",INDEX('DS SO BAO DANH'!$O$6:$O$65,$K40))</f>
        <v/>
      </c>
      <c r="H40" s="122"/>
      <c r="I40" s="123" t="str">
        <f t="shared" ca="1" si="1"/>
        <v/>
      </c>
      <c r="K40" s="138" t="str">
        <f ca="1">IF(TYPE(MATCH($I$1,OFFSET('DS SO BAO DANH'!$R$6,K39,0):'DS SO BAO DANH'!$R$65,0)+K39)=16,"",MATCH($I$1,OFFSET('DS SO BAO DANH'!$R$6,K39,0):'DS SO BAO DANH'!$R$65,0)+K39)</f>
        <v/>
      </c>
    </row>
    <row r="41" spans="1:11" ht="24.9" hidden="1" customHeight="1" x14ac:dyDescent="0.25">
      <c r="A41" s="117" t="str">
        <f ca="1">IF(C41="","",MAX($A$8:A40)+1)</f>
        <v/>
      </c>
      <c r="B41" s="118" t="str">
        <f ca="1">+IF($K41="","",INDEX('DS SO BAO DANH'!$B$6:$B$65,$K41))</f>
        <v/>
      </c>
      <c r="C41" s="119" t="str">
        <f ca="1">+IF($K41="","",INDEX('DS SO BAO DANH'!$C$6:$C$65,$K41))</f>
        <v/>
      </c>
      <c r="D41" s="120" t="str">
        <f ca="1">+IF($K41="","",INDEX('DS SO BAO DANH'!$D$6:$D$65,$K41))</f>
        <v/>
      </c>
      <c r="E41" s="121" t="str">
        <f ca="1">+IF($K41="","",INDEX('DS SO BAO DANH'!$E$6:$E$65,$K41))</f>
        <v/>
      </c>
      <c r="F41" s="122" t="str">
        <f ca="1">+IF($K41="","",INDEX('DS SO BAO DANH'!$P$6:$P$65,$K41))</f>
        <v/>
      </c>
      <c r="G41" s="122" t="str">
        <f ca="1">+IF($K41="","",INDEX('DS SO BAO DANH'!$O$6:$O$65,$K41))</f>
        <v/>
      </c>
      <c r="H41" s="122"/>
      <c r="I41" s="123" t="str">
        <f t="shared" ca="1" si="1"/>
        <v/>
      </c>
      <c r="K41" s="138" t="str">
        <f ca="1">IF(TYPE(MATCH($I$1,OFFSET('DS SO BAO DANH'!$R$6,K40,0):'DS SO BAO DANH'!$R$65,0)+K40)=16,"",MATCH($I$1,OFFSET('DS SO BAO DANH'!$R$6,K40,0):'DS SO BAO DANH'!$R$65,0)+K40)</f>
        <v/>
      </c>
    </row>
    <row r="42" spans="1:11" ht="24.9" hidden="1" customHeight="1" x14ac:dyDescent="0.25">
      <c r="A42" s="117" t="str">
        <f ca="1">IF(C42="","",MAX($A$8:A41)+1)</f>
        <v/>
      </c>
      <c r="B42" s="118" t="str">
        <f ca="1">+IF($K42="","",INDEX('DS SO BAO DANH'!$B$6:$B$65,$K42))</f>
        <v/>
      </c>
      <c r="C42" s="119" t="str">
        <f ca="1">+IF($K42="","",INDEX('DS SO BAO DANH'!$C$6:$C$65,$K42))</f>
        <v/>
      </c>
      <c r="D42" s="120" t="str">
        <f ca="1">+IF($K42="","",INDEX('DS SO BAO DANH'!$D$6:$D$65,$K42))</f>
        <v/>
      </c>
      <c r="E42" s="121" t="str">
        <f ca="1">+IF($K42="","",INDEX('DS SO BAO DANH'!$E$6:$E$65,$K42))</f>
        <v/>
      </c>
      <c r="F42" s="122" t="str">
        <f ca="1">+IF($K42="","",INDEX('DS SO BAO DANH'!$P$6:$P$65,$K42))</f>
        <v/>
      </c>
      <c r="G42" s="122" t="str">
        <f ca="1">+IF($K42="","",INDEX('DS SO BAO DANH'!$O$6:$O$65,$K42))</f>
        <v/>
      </c>
      <c r="H42" s="122"/>
      <c r="I42" s="123" t="str">
        <f t="shared" ca="1" si="1"/>
        <v/>
      </c>
      <c r="K42" s="138" t="str">
        <f ca="1">IF(TYPE(MATCH($I$1,OFFSET('DS SO BAO DANH'!$R$6,K41,0):'DS SO BAO DANH'!$R$65,0)+K41)=16,"",MATCH($I$1,OFFSET('DS SO BAO DANH'!$R$6,K41,0):'DS SO BAO DANH'!$R$65,0)+K41)</f>
        <v/>
      </c>
    </row>
    <row r="43" spans="1:11" ht="24.9" hidden="1" customHeight="1" x14ac:dyDescent="0.25">
      <c r="A43" s="117" t="str">
        <f ca="1">IF(C43="","",MAX($A$8:A42)+1)</f>
        <v/>
      </c>
      <c r="B43" s="118" t="str">
        <f ca="1">+IF($K43="","",INDEX('DS SO BAO DANH'!$B$6:$B$65,$K43))</f>
        <v/>
      </c>
      <c r="C43" s="119" t="str">
        <f ca="1">+IF($K43="","",INDEX('DS SO BAO DANH'!$C$6:$C$65,$K43))</f>
        <v/>
      </c>
      <c r="D43" s="120" t="str">
        <f ca="1">+IF($K43="","",INDEX('DS SO BAO DANH'!$D$6:$D$65,$K43))</f>
        <v/>
      </c>
      <c r="E43" s="121" t="str">
        <f ca="1">+IF($K43="","",INDEX('DS SO BAO DANH'!$E$6:$E$65,$K43))</f>
        <v/>
      </c>
      <c r="F43" s="122" t="str">
        <f ca="1">+IF($K43="","",INDEX('DS SO BAO DANH'!$P$6:$P$65,$K43))</f>
        <v/>
      </c>
      <c r="G43" s="122" t="str">
        <f ca="1">+IF($K43="","",INDEX('DS SO BAO DANH'!$O$6:$O$65,$K43))</f>
        <v/>
      </c>
      <c r="H43" s="122"/>
      <c r="I43" s="123" t="str">
        <f t="shared" ca="1" si="1"/>
        <v/>
      </c>
      <c r="K43" s="138" t="str">
        <f ca="1">IF(TYPE(MATCH($I$1,OFFSET('DS SO BAO DANH'!$R$6,K42,0):'DS SO BAO DANH'!$R$65,0)+K42)=16,"",MATCH($I$1,OFFSET('DS SO BAO DANH'!$R$6,K42,0):'DS SO BAO DANH'!$R$65,0)+K42)</f>
        <v/>
      </c>
    </row>
    <row r="44" spans="1:11" s="189" customFormat="1" ht="21" customHeight="1" x14ac:dyDescent="0.3">
      <c r="A44" s="187"/>
      <c r="B44" s="187"/>
      <c r="C44" s="193" t="s">
        <v>423</v>
      </c>
      <c r="D44" s="385">
        <f ca="1">+COUNTIF(I8:I43,"IN")</f>
        <v>7</v>
      </c>
      <c r="E44" s="385"/>
      <c r="F44" s="187"/>
      <c r="G44" s="187"/>
      <c r="H44" s="187"/>
      <c r="I44" s="191" t="s">
        <v>422</v>
      </c>
      <c r="J44"/>
      <c r="K44" s="138"/>
    </row>
    <row r="45" spans="1:11" s="189" customFormat="1" ht="16.8" x14ac:dyDescent="0.3">
      <c r="A45" s="187"/>
      <c r="B45" s="187"/>
      <c r="C45" s="188"/>
      <c r="D45" s="188"/>
      <c r="E45" s="187"/>
      <c r="F45" s="379" t="s">
        <v>424</v>
      </c>
      <c r="G45" s="379"/>
      <c r="H45" s="379"/>
      <c r="I45" s="191" t="s">
        <v>422</v>
      </c>
      <c r="J45"/>
      <c r="K45" s="138"/>
    </row>
    <row r="46" spans="1:11" s="189" customFormat="1" ht="16.8" x14ac:dyDescent="0.3">
      <c r="A46" s="187"/>
      <c r="B46" s="187"/>
      <c r="C46" s="188"/>
      <c r="D46" s="188"/>
      <c r="E46" s="187"/>
      <c r="F46" s="379" t="s">
        <v>425</v>
      </c>
      <c r="G46" s="379"/>
      <c r="H46" s="379"/>
      <c r="I46" s="191" t="s">
        <v>422</v>
      </c>
      <c r="J46"/>
      <c r="K46" s="138"/>
    </row>
    <row r="47" spans="1:11" s="189" customFormat="1" ht="16.8" x14ac:dyDescent="0.3">
      <c r="A47" s="187"/>
      <c r="B47" s="187"/>
      <c r="C47" s="188"/>
      <c r="D47" s="188"/>
      <c r="E47" s="187"/>
      <c r="F47" s="187"/>
      <c r="G47" s="194"/>
      <c r="H47" s="187"/>
      <c r="I47" s="191" t="s">
        <v>422</v>
      </c>
      <c r="J47"/>
      <c r="K47" s="138"/>
    </row>
    <row r="48" spans="1:11" s="189" customFormat="1" ht="16.8" x14ac:dyDescent="0.3">
      <c r="A48" s="187"/>
      <c r="B48" s="187"/>
      <c r="C48" s="188"/>
      <c r="D48" s="188"/>
      <c r="E48" s="187"/>
      <c r="F48" s="187"/>
      <c r="G48" s="194"/>
      <c r="H48" s="187"/>
      <c r="I48" s="191" t="s">
        <v>422</v>
      </c>
      <c r="J48"/>
      <c r="K48" s="138"/>
    </row>
    <row r="49" spans="1:11" s="189" customFormat="1" ht="16.8" x14ac:dyDescent="0.3">
      <c r="A49" s="187"/>
      <c r="B49" s="187"/>
      <c r="C49" s="188"/>
      <c r="D49" s="188"/>
      <c r="E49" s="187"/>
      <c r="F49" s="187"/>
      <c r="G49" s="194"/>
      <c r="H49" s="187"/>
      <c r="I49" s="191" t="s">
        <v>422</v>
      </c>
      <c r="J49"/>
      <c r="K49" s="138"/>
    </row>
    <row r="50" spans="1:11" s="189" customFormat="1" ht="16.8" x14ac:dyDescent="0.3">
      <c r="A50" s="187"/>
      <c r="B50" s="187"/>
      <c r="C50" s="188"/>
      <c r="D50" s="188"/>
      <c r="E50" s="187"/>
      <c r="F50" s="387" t="s">
        <v>426</v>
      </c>
      <c r="G50" s="387"/>
      <c r="H50" s="387"/>
      <c r="I50" s="191" t="s">
        <v>422</v>
      </c>
      <c r="J50"/>
      <c r="K50" s="138"/>
    </row>
    <row r="51" spans="1:11" s="189" customFormat="1" ht="16.8" x14ac:dyDescent="0.3">
      <c r="A51" s="187"/>
      <c r="B51" s="187"/>
      <c r="C51" s="188"/>
      <c r="D51" s="188"/>
      <c r="E51" s="187"/>
      <c r="F51" s="379" t="s">
        <v>427</v>
      </c>
      <c r="G51" s="379"/>
      <c r="H51" s="379"/>
      <c r="I51" s="191" t="s">
        <v>422</v>
      </c>
      <c r="J51"/>
      <c r="K51" s="138"/>
    </row>
  </sheetData>
  <autoFilter ref="I7:K51">
    <filterColumn colId="0">
      <customFilters and="1">
        <customFilter operator="notEqual" val=" "/>
      </customFilters>
    </filterColumn>
  </autoFilter>
  <mergeCells count="12">
    <mergeCell ref="F50:H50"/>
    <mergeCell ref="F51:H51"/>
    <mergeCell ref="A5:H5"/>
    <mergeCell ref="C7:D7"/>
    <mergeCell ref="D44:E44"/>
    <mergeCell ref="F45:H45"/>
    <mergeCell ref="F46:H46"/>
    <mergeCell ref="A1:E1"/>
    <mergeCell ref="F1:H1"/>
    <mergeCell ref="A2:E2"/>
    <mergeCell ref="F2:H2"/>
    <mergeCell ref="A4:H4"/>
  </mergeCells>
  <dataValidations count="1">
    <dataValidation type="list" allowBlank="1" showInputMessage="1" showErrorMessage="1" prompt="Chọn Phòng thi ở đây!" sqref="I1">
      <formula1>sphong</formula1>
    </dataValidation>
  </dataValidations>
  <printOptions horizontalCentered="1"/>
  <pageMargins left="0.47" right="0.32" top="0.94" bottom="0.4" header="0.3" footer="0.24"/>
  <pageSetup paperSize="9" scale="96" fitToHeight="0"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theme="7" tint="-0.249977111117893"/>
    <pageSetUpPr fitToPage="1"/>
  </sheetPr>
  <dimension ref="A1:K52"/>
  <sheetViews>
    <sheetView workbookViewId="0">
      <selection activeCell="F10" sqref="F10"/>
    </sheetView>
  </sheetViews>
  <sheetFormatPr defaultRowHeight="15" x14ac:dyDescent="0.25"/>
  <cols>
    <col min="1" max="1" width="4" customWidth="1"/>
    <col min="2" max="2" width="6.1796875" customWidth="1"/>
    <col min="3" max="3" width="15.453125" customWidth="1"/>
    <col min="4" max="4" width="7.81640625" customWidth="1"/>
    <col min="6" max="6" width="17.08984375" customWidth="1"/>
    <col min="8" max="8" width="11.453125" customWidth="1"/>
    <col min="10" max="11" width="0" hidden="1" customWidth="1"/>
  </cols>
  <sheetData>
    <row r="1" spans="1:11" ht="18" x14ac:dyDescent="0.35">
      <c r="A1" s="374" t="s">
        <v>412</v>
      </c>
      <c r="B1" s="374"/>
      <c r="C1" s="374"/>
      <c r="D1" s="374"/>
      <c r="E1" s="375" t="s">
        <v>413</v>
      </c>
      <c r="F1" s="375"/>
      <c r="G1" s="375"/>
      <c r="H1" s="375"/>
      <c r="I1" s="139" t="s">
        <v>350</v>
      </c>
    </row>
    <row r="2" spans="1:11" ht="18" x14ac:dyDescent="0.35">
      <c r="A2" s="375" t="s">
        <v>414</v>
      </c>
      <c r="B2" s="375"/>
      <c r="C2" s="375"/>
      <c r="D2" s="375"/>
      <c r="E2" s="389" t="s">
        <v>415</v>
      </c>
      <c r="F2" s="389"/>
      <c r="G2" s="389"/>
      <c r="H2" s="389"/>
      <c r="I2" s="108"/>
    </row>
    <row r="3" spans="1:11" ht="15.6" x14ac:dyDescent="0.3">
      <c r="A3" s="111"/>
      <c r="B3" s="111"/>
      <c r="C3" s="112"/>
      <c r="D3" s="112"/>
      <c r="E3" s="111"/>
      <c r="F3" s="111"/>
      <c r="G3" s="111"/>
      <c r="H3" s="111"/>
      <c r="I3" s="113"/>
    </row>
    <row r="4" spans="1:11" ht="20.399999999999999" x14ac:dyDescent="0.35">
      <c r="A4" s="381" t="s">
        <v>428</v>
      </c>
      <c r="B4" s="381"/>
      <c r="C4" s="381"/>
      <c r="D4" s="381"/>
      <c r="E4" s="381"/>
      <c r="F4" s="381"/>
      <c r="G4" s="381"/>
      <c r="H4" s="381"/>
      <c r="I4" s="113"/>
    </row>
    <row r="5" spans="1:11" ht="21" x14ac:dyDescent="0.4">
      <c r="A5" s="381" t="str">
        <f>"PHÒNG PHỎNG VẤN SỐ:  "&amp;I1</f>
        <v>PHÒNG PHỎNG VẤN SỐ:  05</v>
      </c>
      <c r="B5" s="381"/>
      <c r="C5" s="381"/>
      <c r="D5" s="381"/>
      <c r="E5" s="381"/>
      <c r="F5" s="381"/>
      <c r="G5" s="381"/>
      <c r="H5" s="381"/>
      <c r="I5" s="126"/>
    </row>
    <row r="6" spans="1:11" ht="15.6" x14ac:dyDescent="0.3">
      <c r="A6" s="111"/>
      <c r="B6" s="111"/>
      <c r="C6" s="112"/>
      <c r="D6" s="112"/>
      <c r="E6" s="111"/>
      <c r="F6" s="111"/>
      <c r="G6" s="111"/>
      <c r="H6" s="111"/>
      <c r="I6" s="113"/>
    </row>
    <row r="7" spans="1:11" ht="31.2" x14ac:dyDescent="0.25">
      <c r="A7" s="114" t="s">
        <v>0</v>
      </c>
      <c r="B7" s="115" t="s">
        <v>417</v>
      </c>
      <c r="C7" s="383" t="s">
        <v>1</v>
      </c>
      <c r="D7" s="384"/>
      <c r="E7" s="114" t="s">
        <v>418</v>
      </c>
      <c r="F7" s="114" t="s">
        <v>419</v>
      </c>
      <c r="G7" s="114" t="s">
        <v>420</v>
      </c>
      <c r="H7" s="114" t="s">
        <v>22</v>
      </c>
      <c r="I7" s="116" t="s">
        <v>429</v>
      </c>
    </row>
    <row r="8" spans="1:11" ht="24.9" customHeight="1" x14ac:dyDescent="0.25">
      <c r="A8" s="117">
        <v>1</v>
      </c>
      <c r="B8" s="118" t="str">
        <f>+IF($K8="","",INDEX('DS SO BAO DANH'!$B$6:$B$65,$K8))</f>
        <v>43</v>
      </c>
      <c r="C8" s="119" t="str">
        <f>+IF($K8="","",INDEX('DS SO BAO DANH'!$C$6:$C$65,$K8))</f>
        <v>Phan Thị Lan</v>
      </c>
      <c r="D8" s="120" t="str">
        <f>+IF($K8="","",INDEX('DS SO BAO DANH'!$D$6:$D$65,$K8))</f>
        <v>Anh</v>
      </c>
      <c r="E8" s="121">
        <f>+IF($K8="","",INDEX('DS SO BAO DANH'!$E$6:$E$65,$K8))</f>
        <v>32434</v>
      </c>
      <c r="F8" s="122" t="str">
        <f>+IF($K8="","",INDEX('DS SO BAO DANH'!$P$6:$P$65,$K8))</f>
        <v>Giáo viên dạy Văn</v>
      </c>
      <c r="G8" s="122" t="str">
        <f>+IF($K8="","",INDEX('DS SO BAO DANH'!$O$6:$O$65,$K8))</f>
        <v>07 CS</v>
      </c>
      <c r="H8" s="122"/>
      <c r="I8" s="123" t="str">
        <f>IF(K8&lt;&gt;"","IN","")</f>
        <v>IN</v>
      </c>
      <c r="K8" s="138">
        <f>IF(TYPE(MATCH($I$1,phongthi,0))=16,"",MATCH($I$1,phongthi,0))</f>
        <v>43</v>
      </c>
    </row>
    <row r="9" spans="1:11" ht="24.9" customHeight="1" x14ac:dyDescent="0.25">
      <c r="A9" s="117">
        <f ca="1">IF(C9="","",MAX($A$8:A8)+1)</f>
        <v>2</v>
      </c>
      <c r="B9" s="118" t="str">
        <f ca="1">+IF($K9="","",INDEX('DS SO BAO DANH'!$B$6:$B$65,$K9))</f>
        <v>44</v>
      </c>
      <c r="C9" s="119" t="str">
        <f ca="1">+IF($K9="","",INDEX('DS SO BAO DANH'!$C$6:$C$65,$K9))</f>
        <v xml:space="preserve">Phan Thị </v>
      </c>
      <c r="D9" s="120" t="str">
        <f ca="1">+IF($K9="","",INDEX('DS SO BAO DANH'!$D$6:$D$65,$K9))</f>
        <v>Linh</v>
      </c>
      <c r="E9" s="121">
        <f ca="1">+IF($K9="","",INDEX('DS SO BAO DANH'!$E$6:$E$65,$K9))</f>
        <v>32314</v>
      </c>
      <c r="F9" s="122" t="str">
        <f ca="1">+IF($K9="","",INDEX('DS SO BAO DANH'!$P$6:$P$65,$K9))</f>
        <v>Giáo viên dạy Văn</v>
      </c>
      <c r="G9" s="122" t="str">
        <f ca="1">+IF($K9="","",INDEX('DS SO BAO DANH'!$O$6:$O$65,$K9))</f>
        <v>07 CS</v>
      </c>
      <c r="H9" s="122"/>
      <c r="I9" s="123" t="str">
        <f t="shared" ref="I9:I43" ca="1" si="0">IF(K9&lt;&gt;"","IN","")</f>
        <v>IN</v>
      </c>
      <c r="K9" s="138">
        <f ca="1">IF(TYPE(MATCH($I$1,OFFSET('DS SO BAO DANH'!$R$6,K8,0):'DS SO BAO DANH'!$R$65,0)+K8)=16,"",MATCH($I$1,OFFSET('DS SO BAO DANH'!$R$6,K8,0):'DS SO BAO DANH'!$R$65,0)+K8)</f>
        <v>44</v>
      </c>
    </row>
    <row r="10" spans="1:11" ht="24.9" customHeight="1" x14ac:dyDescent="0.25">
      <c r="A10" s="117">
        <f ca="1">IF(C10="","",MAX($A$8:A9)+1)</f>
        <v>3</v>
      </c>
      <c r="B10" s="118" t="str">
        <f ca="1">+IF($K10="","",INDEX('DS SO BAO DANH'!$B$6:$B$65,$K10))</f>
        <v>45</v>
      </c>
      <c r="C10" s="119" t="str">
        <f ca="1">+IF($K10="","",INDEX('DS SO BAO DANH'!$C$6:$C$65,$K10))</f>
        <v>Dương Thị Hà</v>
      </c>
      <c r="D10" s="120" t="str">
        <f ca="1">+IF($K10="","",INDEX('DS SO BAO DANH'!$D$6:$D$65,$K10))</f>
        <v>Trang</v>
      </c>
      <c r="E10" s="121">
        <f ca="1">+IF($K10="","",INDEX('DS SO BAO DANH'!$E$6:$E$65,$K10))</f>
        <v>32147</v>
      </c>
      <c r="F10" s="122" t="str">
        <f ca="1">+IF($K10="","",INDEX('DS SO BAO DANH'!$P$6:$P$65,$K10))</f>
        <v>Giáo viên dạy Văn</v>
      </c>
      <c r="G10" s="122" t="str">
        <f ca="1">+IF($K10="","",INDEX('DS SO BAO DANH'!$O$6:$O$65,$K10))</f>
        <v>07 CS</v>
      </c>
      <c r="H10" s="122"/>
      <c r="I10" s="123" t="str">
        <f t="shared" ca="1" si="0"/>
        <v>IN</v>
      </c>
      <c r="K10" s="138">
        <f ca="1">IF(TYPE(MATCH($I$1,OFFSET('DS SO BAO DANH'!$R$6,K9,0):'DS SO BAO DANH'!$R$65,0)+K9)=16,"",MATCH($I$1,OFFSET('DS SO BAO DANH'!$R$6,K9,0):'DS SO BAO DANH'!$R$65,0)+K9)</f>
        <v>45</v>
      </c>
    </row>
    <row r="11" spans="1:11" ht="24.9" customHeight="1" x14ac:dyDescent="0.25">
      <c r="A11" s="117">
        <f ca="1">IF(C11="","",MAX($A$8:A10)+1)</f>
        <v>4</v>
      </c>
      <c r="B11" s="118" t="str">
        <f ca="1">+IF($K11="","",INDEX('DS SO BAO DANH'!$B$6:$B$65,$K11))</f>
        <v>46</v>
      </c>
      <c r="C11" s="119" t="str">
        <f ca="1">+IF($K11="","",INDEX('DS SO BAO DANH'!$C$6:$C$65,$K11))</f>
        <v>Phạm Thị</v>
      </c>
      <c r="D11" s="120" t="str">
        <f ca="1">+IF($K11="","",INDEX('DS SO BAO DANH'!$D$6:$D$65,$K11))</f>
        <v>Mai</v>
      </c>
      <c r="E11" s="121">
        <f ca="1">+IF($K11="","",INDEX('DS SO BAO DANH'!$E$6:$E$65,$K11))</f>
        <v>32212</v>
      </c>
      <c r="F11" s="122" t="str">
        <f ca="1">+IF($K11="","",INDEX('DS SO BAO DANH'!$P$6:$P$65,$K11))</f>
        <v>GV dạy Văn - Sử</v>
      </c>
      <c r="G11" s="122" t="str">
        <f ca="1">+IF($K11="","",INDEX('DS SO BAO DANH'!$O$6:$O$65,$K11))</f>
        <v>08CS</v>
      </c>
      <c r="H11" s="122"/>
      <c r="I11" s="123" t="str">
        <f t="shared" ca="1" si="0"/>
        <v>IN</v>
      </c>
      <c r="K11" s="138">
        <f ca="1">IF(TYPE(MATCH($I$1,OFFSET('DS SO BAO DANH'!$R$6,K10,0):'DS SO BAO DANH'!$R$65,0)+K10)=16,"",MATCH($I$1,OFFSET('DS SO BAO DANH'!$R$6,K10,0):'DS SO BAO DANH'!$R$65,0)+K10)</f>
        <v>46</v>
      </c>
    </row>
    <row r="12" spans="1:11" ht="24.9" customHeight="1" x14ac:dyDescent="0.25">
      <c r="A12" s="117">
        <f ca="1">IF(C12="","",MAX($A$8:A11)+1)</f>
        <v>5</v>
      </c>
      <c r="B12" s="118" t="str">
        <f ca="1">+IF($K12="","",INDEX('DS SO BAO DANH'!$B$6:$B$65,$K12))</f>
        <v>47</v>
      </c>
      <c r="C12" s="119" t="str">
        <f ca="1">+IF($K12="","",INDEX('DS SO BAO DANH'!$C$6:$C$65,$K12))</f>
        <v>Nguyễn Thị</v>
      </c>
      <c r="D12" s="120" t="str">
        <f ca="1">+IF($K12="","",INDEX('DS SO BAO DANH'!$D$6:$D$65,$K12))</f>
        <v>Lương</v>
      </c>
      <c r="E12" s="121">
        <f ca="1">+IF($K12="","",INDEX('DS SO BAO DANH'!$E$6:$E$65,$K12))</f>
        <v>30416</v>
      </c>
      <c r="F12" s="122" t="str">
        <f ca="1">+IF($K12="","",INDEX('DS SO BAO DANH'!$P$6:$P$65,$K12))</f>
        <v>GV dạy Địa lí</v>
      </c>
      <c r="G12" s="122" t="str">
        <f ca="1">+IF($K12="","",INDEX('DS SO BAO DANH'!$O$6:$O$65,$K12))</f>
        <v>09CS</v>
      </c>
      <c r="H12" s="122"/>
      <c r="I12" s="123" t="str">
        <f t="shared" ca="1" si="0"/>
        <v>IN</v>
      </c>
      <c r="K12" s="138">
        <f ca="1">IF(TYPE(MATCH($I$1,OFFSET('DS SO BAO DANH'!$R$6,K11,0):'DS SO BAO DANH'!$R$65,0)+K11)=16,"",MATCH($I$1,OFFSET('DS SO BAO DANH'!$R$6,K11,0):'DS SO BAO DANH'!$R$65,0)+K11)</f>
        <v>47</v>
      </c>
    </row>
    <row r="13" spans="1:11" ht="24.9" customHeight="1" x14ac:dyDescent="0.25">
      <c r="A13" s="117">
        <f ca="1">IF(C13="","",MAX($A$8:A12)+1)</f>
        <v>6</v>
      </c>
      <c r="B13" s="118" t="str">
        <f ca="1">+IF($K13="","",INDEX('DS SO BAO DANH'!$B$6:$B$65,$K13))</f>
        <v>48</v>
      </c>
      <c r="C13" s="119" t="str">
        <f ca="1">+IF($K13="","",INDEX('DS SO BAO DANH'!$C$6:$C$65,$K13))</f>
        <v>Lê Thị Kim</v>
      </c>
      <c r="D13" s="120" t="str">
        <f ca="1">+IF($K13="","",INDEX('DS SO BAO DANH'!$D$6:$D$65,$K13))</f>
        <v>Anh</v>
      </c>
      <c r="E13" s="121">
        <f ca="1">+IF($K13="","",INDEX('DS SO BAO DANH'!$E$6:$E$65,$K13))</f>
        <v>32411</v>
      </c>
      <c r="F13" s="122" t="str">
        <f ca="1">+IF($K13="","",INDEX('DS SO BAO DANH'!$P$6:$P$65,$K13))</f>
        <v>Nhân viên Thiết bị - Thí nghiệm</v>
      </c>
      <c r="G13" s="122" t="str">
        <f ca="1">+IF($K13="","",INDEX('DS SO BAO DANH'!$O$6:$O$65,$K13))</f>
        <v>10NVTB</v>
      </c>
      <c r="H13" s="122"/>
      <c r="I13" s="123" t="str">
        <f t="shared" ca="1" si="0"/>
        <v>IN</v>
      </c>
      <c r="K13" s="138">
        <f ca="1">IF(TYPE(MATCH($I$1,OFFSET('DS SO BAO DANH'!$R$6,K12,0):'DS SO BAO DANH'!$R$65,0)+K12)=16,"",MATCH($I$1,OFFSET('DS SO BAO DANH'!$R$6,K12,0):'DS SO BAO DANH'!$R$65,0)+K12)</f>
        <v>48</v>
      </c>
    </row>
    <row r="14" spans="1:11" ht="24.9" customHeight="1" x14ac:dyDescent="0.25">
      <c r="A14" s="117">
        <f ca="1">IF(C14="","",MAX($A$8:A13)+1)</f>
        <v>7</v>
      </c>
      <c r="B14" s="118" t="str">
        <f ca="1">+IF($K14="","",INDEX('DS SO BAO DANH'!$B$6:$B$65,$K14))</f>
        <v>49</v>
      </c>
      <c r="C14" s="119" t="str">
        <f ca="1">+IF($K14="","",INDEX('DS SO BAO DANH'!$C$6:$C$65,$K14))</f>
        <v>Hoàng Thị</v>
      </c>
      <c r="D14" s="120" t="str">
        <f ca="1">+IF($K14="","",INDEX('DS SO BAO DANH'!$D$6:$D$65,$K14))</f>
        <v>Quý</v>
      </c>
      <c r="E14" s="121">
        <f ca="1">+IF($K14="","",INDEX('DS SO BAO DANH'!$E$6:$E$65,$K14))</f>
        <v>29570</v>
      </c>
      <c r="F14" s="122" t="str">
        <f ca="1">+IF($K14="","",INDEX('DS SO BAO DANH'!$P$6:$P$65,$K14))</f>
        <v>Nhân viên Thiết bị - Thí nghiệm</v>
      </c>
      <c r="G14" s="122" t="str">
        <f ca="1">+IF($K14="","",INDEX('DS SO BAO DANH'!$O$6:$O$65,$K14))</f>
        <v>10NVTB</v>
      </c>
      <c r="H14" s="122"/>
      <c r="I14" s="123" t="str">
        <f t="shared" ca="1" si="0"/>
        <v>IN</v>
      </c>
      <c r="K14" s="138">
        <f ca="1">IF(TYPE(MATCH($I$1,OFFSET('DS SO BAO DANH'!$R$6,K13,0):'DS SO BAO DANH'!$R$65,0)+K13)=16,"",MATCH($I$1,OFFSET('DS SO BAO DANH'!$R$6,K13,0):'DS SO BAO DANH'!$R$65,0)+K13)</f>
        <v>49</v>
      </c>
    </row>
    <row r="15" spans="1:11" ht="24.9" hidden="1" customHeight="1" x14ac:dyDescent="0.25">
      <c r="A15" s="117" t="str">
        <f ca="1">IF(C15="","",MAX($A$8:A14)+1)</f>
        <v/>
      </c>
      <c r="B15" s="118" t="str">
        <f ca="1">+IF($K15="","",INDEX('DS SO BAO DANH'!$B$6:$B$65,$K15))</f>
        <v/>
      </c>
      <c r="C15" s="119" t="str">
        <f ca="1">+IF($K15="","",INDEX('DS SO BAO DANH'!$C$6:$C$65,$K15))</f>
        <v/>
      </c>
      <c r="D15" s="120" t="str">
        <f ca="1">+IF($K15="","",INDEX('DS SO BAO DANH'!$D$6:$D$65,$K15))</f>
        <v/>
      </c>
      <c r="E15" s="121" t="str">
        <f ca="1">+IF($K15="","",INDEX('DS SO BAO DANH'!$E$6:$E$65,$K15))</f>
        <v/>
      </c>
      <c r="F15" s="122" t="str">
        <f ca="1">+IF($K15="","",INDEX('DS SO BAO DANH'!$P$6:$P$65,$K15))</f>
        <v/>
      </c>
      <c r="G15" s="122" t="str">
        <f ca="1">+IF($K15="","",INDEX('DS SO BAO DANH'!$O$6:$O$65,$K15))</f>
        <v/>
      </c>
      <c r="H15" s="122"/>
      <c r="I15" s="123" t="str">
        <f t="shared" ca="1" si="0"/>
        <v/>
      </c>
      <c r="K15" s="138" t="str">
        <f ca="1">IF(TYPE(MATCH($I$1,OFFSET('DS SO BAO DANH'!$R$6,K14,0):'DS SO BAO DANH'!$R$65,0)+K14)=16,"",MATCH($I$1,OFFSET('DS SO BAO DANH'!$R$6,K14,0):'DS SO BAO DANH'!$R$65,0)+K14)</f>
        <v/>
      </c>
    </row>
    <row r="16" spans="1:11" ht="24.9" hidden="1" customHeight="1" x14ac:dyDescent="0.25">
      <c r="A16" s="117" t="str">
        <f ca="1">IF(C16="","",MAX($A$8:A15)+1)</f>
        <v/>
      </c>
      <c r="B16" s="118" t="str">
        <f ca="1">+IF($K16="","",INDEX('DS SO BAO DANH'!$B$6:$B$65,$K16))</f>
        <v/>
      </c>
      <c r="C16" s="119" t="str">
        <f ca="1">+IF($K16="","",INDEX('DS SO BAO DANH'!$C$6:$C$65,$K16))</f>
        <v/>
      </c>
      <c r="D16" s="120" t="str">
        <f ca="1">+IF($K16="","",INDEX('DS SO BAO DANH'!$D$6:$D$65,$K16))</f>
        <v/>
      </c>
      <c r="E16" s="121" t="str">
        <f ca="1">+IF($K16="","",INDEX('DS SO BAO DANH'!$E$6:$E$65,$K16))</f>
        <v/>
      </c>
      <c r="F16" s="122" t="str">
        <f ca="1">+IF($K16="","",INDEX('DS SO BAO DANH'!$P$6:$P$65,$K16))</f>
        <v/>
      </c>
      <c r="G16" s="122" t="str">
        <f ca="1">+IF($K16="","",INDEX('DS SO BAO DANH'!$O$6:$O$65,$K16))</f>
        <v/>
      </c>
      <c r="H16" s="122"/>
      <c r="I16" s="123" t="str">
        <f t="shared" ca="1" si="0"/>
        <v/>
      </c>
      <c r="K16" s="138" t="str">
        <f ca="1">IF(TYPE(MATCH($I$1,OFFSET('DS SO BAO DANH'!$R$6,K15,0):'DS SO BAO DANH'!$R$65,0)+K15)=16,"",MATCH($I$1,OFFSET('DS SO BAO DANH'!$R$6,K15,0):'DS SO BAO DANH'!$R$65,0)+K15)</f>
        <v/>
      </c>
    </row>
    <row r="17" spans="1:11" ht="24.9" hidden="1" customHeight="1" x14ac:dyDescent="0.25">
      <c r="A17" s="117" t="str">
        <f ca="1">IF(C17="","",MAX($A$8:A16)+1)</f>
        <v/>
      </c>
      <c r="B17" s="118" t="str">
        <f ca="1">+IF($K17="","",INDEX('DS SO BAO DANH'!$B$6:$B$65,$K17))</f>
        <v/>
      </c>
      <c r="C17" s="119" t="str">
        <f ca="1">+IF($K17="","",INDEX('DS SO BAO DANH'!$C$6:$C$65,$K17))</f>
        <v/>
      </c>
      <c r="D17" s="120" t="str">
        <f ca="1">+IF($K17="","",INDEX('DS SO BAO DANH'!$D$6:$D$65,$K17))</f>
        <v/>
      </c>
      <c r="E17" s="121" t="str">
        <f ca="1">+IF($K17="","",INDEX('DS SO BAO DANH'!$E$6:$E$65,$K17))</f>
        <v/>
      </c>
      <c r="F17" s="122" t="str">
        <f ca="1">+IF($K17="","",INDEX('DS SO BAO DANH'!$P$6:$P$65,$K17))</f>
        <v/>
      </c>
      <c r="G17" s="122" t="str">
        <f ca="1">+IF($K17="","",INDEX('DS SO BAO DANH'!$O$6:$O$65,$K17))</f>
        <v/>
      </c>
      <c r="H17" s="122"/>
      <c r="I17" s="123" t="str">
        <f t="shared" ca="1" si="0"/>
        <v/>
      </c>
      <c r="K17" s="138" t="str">
        <f ca="1">IF(TYPE(MATCH($I$1,OFFSET('DS SO BAO DANH'!$R$6,K16,0):'DS SO BAO DANH'!$R$65,0)+K16)=16,"",MATCH($I$1,OFFSET('DS SO BAO DANH'!$R$6,K16,0):'DS SO BAO DANH'!$R$65,0)+K16)</f>
        <v/>
      </c>
    </row>
    <row r="18" spans="1:11" ht="24.9" hidden="1" customHeight="1" x14ac:dyDescent="0.25">
      <c r="A18" s="117" t="str">
        <f ca="1">IF(C18="","",MAX($A$8:A17)+1)</f>
        <v/>
      </c>
      <c r="B18" s="118" t="str">
        <f ca="1">+IF($K18="","",INDEX('DS SO BAO DANH'!$B$6:$B$65,$K18))</f>
        <v/>
      </c>
      <c r="C18" s="119" t="str">
        <f ca="1">+IF($K18="","",INDEX('DS SO BAO DANH'!$C$6:$C$65,$K18))</f>
        <v/>
      </c>
      <c r="D18" s="120" t="str">
        <f ca="1">+IF($K18="","",INDEX('DS SO BAO DANH'!$D$6:$D$65,$K18))</f>
        <v/>
      </c>
      <c r="E18" s="121" t="str">
        <f ca="1">+IF($K18="","",INDEX('DS SO BAO DANH'!$E$6:$E$65,$K18))</f>
        <v/>
      </c>
      <c r="F18" s="122" t="str">
        <f ca="1">+IF($K18="","",INDEX('DS SO BAO DANH'!$P$6:$P$65,$K18))</f>
        <v/>
      </c>
      <c r="G18" s="122" t="str">
        <f ca="1">+IF($K18="","",INDEX('DS SO BAO DANH'!$O$6:$O$65,$K18))</f>
        <v/>
      </c>
      <c r="H18" s="122"/>
      <c r="I18" s="123" t="str">
        <f t="shared" ca="1" si="0"/>
        <v/>
      </c>
      <c r="K18" s="138" t="str">
        <f ca="1">IF(TYPE(MATCH($I$1,OFFSET('DS SO BAO DANH'!$R$6,K17,0):'DS SO BAO DANH'!$R$65,0)+K17)=16,"",MATCH($I$1,OFFSET('DS SO BAO DANH'!$R$6,K17,0):'DS SO BAO DANH'!$R$65,0)+K17)</f>
        <v/>
      </c>
    </row>
    <row r="19" spans="1:11" ht="24.9" hidden="1" customHeight="1" x14ac:dyDescent="0.25">
      <c r="A19" s="117" t="str">
        <f ca="1">IF(C19="","",MAX($A$8:A18)+1)</f>
        <v/>
      </c>
      <c r="B19" s="118" t="str">
        <f ca="1">+IF($K19="","",INDEX('DS SO BAO DANH'!$B$6:$B$65,$K19))</f>
        <v/>
      </c>
      <c r="C19" s="119" t="str">
        <f ca="1">+IF($K19="","",INDEX('DS SO BAO DANH'!$C$6:$C$65,$K19))</f>
        <v/>
      </c>
      <c r="D19" s="120" t="str">
        <f ca="1">+IF($K19="","",INDEX('DS SO BAO DANH'!$D$6:$D$65,$K19))</f>
        <v/>
      </c>
      <c r="E19" s="121" t="str">
        <f ca="1">+IF($K19="","",INDEX('DS SO BAO DANH'!$E$6:$E$65,$K19))</f>
        <v/>
      </c>
      <c r="F19" s="122" t="str">
        <f ca="1">+IF($K19="","",INDEX('DS SO BAO DANH'!$P$6:$P$65,$K19))</f>
        <v/>
      </c>
      <c r="G19" s="122" t="str">
        <f ca="1">+IF($K19="","",INDEX('DS SO BAO DANH'!$O$6:$O$65,$K19))</f>
        <v/>
      </c>
      <c r="H19" s="122"/>
      <c r="I19" s="123" t="str">
        <f t="shared" ca="1" si="0"/>
        <v/>
      </c>
      <c r="K19" s="138" t="str">
        <f ca="1">IF(TYPE(MATCH($I$1,OFFSET('DS SO BAO DANH'!$R$6,K18,0):'DS SO BAO DANH'!$R$65,0)+K18)=16,"",MATCH($I$1,OFFSET('DS SO BAO DANH'!$R$6,K18,0):'DS SO BAO DANH'!$R$65,0)+K18)</f>
        <v/>
      </c>
    </row>
    <row r="20" spans="1:11" ht="24.9" hidden="1" customHeight="1" x14ac:dyDescent="0.25">
      <c r="A20" s="117" t="str">
        <f ca="1">IF(C20="","",MAX($A$8:A19)+1)</f>
        <v/>
      </c>
      <c r="B20" s="118" t="str">
        <f ca="1">+IF($K20="","",INDEX('DS SO BAO DANH'!$B$6:$B$65,$K20))</f>
        <v/>
      </c>
      <c r="C20" s="119" t="str">
        <f ca="1">+IF($K20="","",INDEX('DS SO BAO DANH'!$C$6:$C$65,$K20))</f>
        <v/>
      </c>
      <c r="D20" s="120" t="str">
        <f ca="1">+IF($K20="","",INDEX('DS SO BAO DANH'!$D$6:$D$65,$K20))</f>
        <v/>
      </c>
      <c r="E20" s="121" t="str">
        <f ca="1">+IF($K20="","",INDEX('DS SO BAO DANH'!$E$6:$E$65,$K20))</f>
        <v/>
      </c>
      <c r="F20" s="122" t="str">
        <f ca="1">+IF($K20="","",INDEX('DS SO BAO DANH'!$P$6:$P$65,$K20))</f>
        <v/>
      </c>
      <c r="G20" s="122" t="str">
        <f ca="1">+IF($K20="","",INDEX('DS SO BAO DANH'!$O$6:$O$65,$K20))</f>
        <v/>
      </c>
      <c r="H20" s="122"/>
      <c r="I20" s="123" t="str">
        <f t="shared" ca="1" si="0"/>
        <v/>
      </c>
      <c r="K20" s="138" t="str">
        <f ca="1">IF(TYPE(MATCH($I$1,OFFSET('DS SO BAO DANH'!$R$6,K19,0):'DS SO BAO DANH'!$R$65,0)+K19)=16,"",MATCH($I$1,OFFSET('DS SO BAO DANH'!$R$6,K19,0):'DS SO BAO DANH'!$R$65,0)+K19)</f>
        <v/>
      </c>
    </row>
    <row r="21" spans="1:11" ht="24.9" hidden="1" customHeight="1" x14ac:dyDescent="0.25">
      <c r="A21" s="117" t="str">
        <f ca="1">IF(C21="","",MAX($A$8:A20)+1)</f>
        <v/>
      </c>
      <c r="B21" s="118" t="str">
        <f ca="1">+IF($K21="","",INDEX('DS SO BAO DANH'!$B$6:$B$65,$K21))</f>
        <v/>
      </c>
      <c r="C21" s="119" t="str">
        <f ca="1">+IF($K21="","",INDEX('DS SO BAO DANH'!$C$6:$C$65,$K21))</f>
        <v/>
      </c>
      <c r="D21" s="120" t="str">
        <f ca="1">+IF($K21="","",INDEX('DS SO BAO DANH'!$D$6:$D$65,$K21))</f>
        <v/>
      </c>
      <c r="E21" s="121" t="str">
        <f ca="1">+IF($K21="","",INDEX('DS SO BAO DANH'!$E$6:$E$65,$K21))</f>
        <v/>
      </c>
      <c r="F21" s="122" t="str">
        <f ca="1">+IF($K21="","",INDEX('DS SO BAO DANH'!$P$6:$P$65,$K21))</f>
        <v/>
      </c>
      <c r="G21" s="122" t="str">
        <f ca="1">+IF($K21="","",INDEX('DS SO BAO DANH'!$O$6:$O$65,$K21))</f>
        <v/>
      </c>
      <c r="H21" s="122"/>
      <c r="I21" s="123" t="str">
        <f t="shared" ca="1" si="0"/>
        <v/>
      </c>
      <c r="K21" s="138" t="str">
        <f ca="1">IF(TYPE(MATCH($I$1,OFFSET('DS SO BAO DANH'!$R$6,K20,0):'DS SO BAO DANH'!$R$65,0)+K20)=16,"",MATCH($I$1,OFFSET('DS SO BAO DANH'!$R$6,K20,0):'DS SO BAO DANH'!$R$65,0)+K20)</f>
        <v/>
      </c>
    </row>
    <row r="22" spans="1:11" ht="24.9" hidden="1" customHeight="1" x14ac:dyDescent="0.25">
      <c r="A22" s="117" t="str">
        <f ca="1">IF(C22="","",MAX($A$8:A21)+1)</f>
        <v/>
      </c>
      <c r="B22" s="118" t="str">
        <f ca="1">+IF($K22="","",INDEX('DS SO BAO DANH'!$B$6:$B$65,$K22))</f>
        <v/>
      </c>
      <c r="C22" s="119" t="str">
        <f ca="1">+IF($K22="","",INDEX('DS SO BAO DANH'!$C$6:$C$65,$K22))</f>
        <v/>
      </c>
      <c r="D22" s="120" t="str">
        <f ca="1">+IF($K22="","",INDEX('DS SO BAO DANH'!$D$6:$D$65,$K22))</f>
        <v/>
      </c>
      <c r="E22" s="121" t="str">
        <f ca="1">+IF($K22="","",INDEX('DS SO BAO DANH'!$E$6:$E$65,$K22))</f>
        <v/>
      </c>
      <c r="F22" s="122" t="str">
        <f ca="1">+IF($K22="","",INDEX('DS SO BAO DANH'!$P$6:$P$65,$K22))</f>
        <v/>
      </c>
      <c r="G22" s="122" t="str">
        <f ca="1">+IF($K22="","",INDEX('DS SO BAO DANH'!$O$6:$O$65,$K22))</f>
        <v/>
      </c>
      <c r="H22" s="122"/>
      <c r="I22" s="123" t="str">
        <f t="shared" ca="1" si="0"/>
        <v/>
      </c>
      <c r="K22" s="138" t="str">
        <f ca="1">IF(TYPE(MATCH($I$1,OFFSET('DS SO BAO DANH'!$R$6,K21,0):'DS SO BAO DANH'!$R$65,0)+K21)=16,"",MATCH($I$1,OFFSET('DS SO BAO DANH'!$R$6,K21,0):'DS SO BAO DANH'!$R$65,0)+K21)</f>
        <v/>
      </c>
    </row>
    <row r="23" spans="1:11" ht="24.9" hidden="1" customHeight="1" x14ac:dyDescent="0.25">
      <c r="A23" s="117" t="str">
        <f ca="1">IF(C23="","",MAX($A$8:A22)+1)</f>
        <v/>
      </c>
      <c r="B23" s="118" t="str">
        <f ca="1">+IF($K23="","",INDEX('DS SO BAO DANH'!$B$6:$B$65,$K23))</f>
        <v/>
      </c>
      <c r="C23" s="119" t="str">
        <f ca="1">+IF($K23="","",INDEX('DS SO BAO DANH'!$C$6:$C$65,$K23))</f>
        <v/>
      </c>
      <c r="D23" s="120" t="str">
        <f ca="1">+IF($K23="","",INDEX('DS SO BAO DANH'!$D$6:$D$65,$K23))</f>
        <v/>
      </c>
      <c r="E23" s="121" t="str">
        <f ca="1">+IF($K23="","",INDEX('DS SO BAO DANH'!$E$6:$E$65,$K23))</f>
        <v/>
      </c>
      <c r="F23" s="122" t="str">
        <f ca="1">+IF($K23="","",INDEX('DS SO BAO DANH'!$P$6:$P$65,$K23))</f>
        <v/>
      </c>
      <c r="G23" s="122" t="str">
        <f ca="1">+IF($K23="","",INDEX('DS SO BAO DANH'!$O$6:$O$65,$K23))</f>
        <v/>
      </c>
      <c r="H23" s="122"/>
      <c r="I23" s="123" t="str">
        <f t="shared" ca="1" si="0"/>
        <v/>
      </c>
      <c r="K23" s="138" t="str">
        <f ca="1">IF(TYPE(MATCH($I$1,OFFSET('DS SO BAO DANH'!$R$6,K22,0):'DS SO BAO DANH'!$R$65,0)+K22)=16,"",MATCH($I$1,OFFSET('DS SO BAO DANH'!$R$6,K22,0):'DS SO BAO DANH'!$R$65,0)+K22)</f>
        <v/>
      </c>
    </row>
    <row r="24" spans="1:11" ht="24.9" hidden="1" customHeight="1" x14ac:dyDescent="0.25">
      <c r="A24" s="117" t="str">
        <f ca="1">IF(C24="","",MAX($A$8:A23)+1)</f>
        <v/>
      </c>
      <c r="B24" s="118" t="str">
        <f ca="1">+IF($K24="","",INDEX('DS SO BAO DANH'!$B$6:$B$65,$K24))</f>
        <v/>
      </c>
      <c r="C24" s="119" t="str">
        <f ca="1">+IF($K24="","",INDEX('DS SO BAO DANH'!$C$6:$C$65,$K24))</f>
        <v/>
      </c>
      <c r="D24" s="120" t="str">
        <f ca="1">+IF($K24="","",INDEX('DS SO BAO DANH'!$D$6:$D$65,$K24))</f>
        <v/>
      </c>
      <c r="E24" s="121" t="str">
        <f ca="1">+IF($K24="","",INDEX('DS SO BAO DANH'!$E$6:$E$65,$K24))</f>
        <v/>
      </c>
      <c r="F24" s="122" t="str">
        <f ca="1">+IF($K24="","",INDEX('DS SO BAO DANH'!$P$6:$P$65,$K24))</f>
        <v/>
      </c>
      <c r="G24" s="122" t="str">
        <f ca="1">+IF($K24="","",INDEX('DS SO BAO DANH'!$O$6:$O$65,$K24))</f>
        <v/>
      </c>
      <c r="H24" s="122"/>
      <c r="I24" s="123" t="str">
        <f t="shared" ca="1" si="0"/>
        <v/>
      </c>
      <c r="K24" s="138" t="str">
        <f ca="1">IF(TYPE(MATCH($I$1,OFFSET('DS SO BAO DANH'!$R$6,K23,0):'DS SO BAO DANH'!$R$65,0)+K23)=16,"",MATCH($I$1,OFFSET('DS SO BAO DANH'!$R$6,K23,0):'DS SO BAO DANH'!$R$65,0)+K23)</f>
        <v/>
      </c>
    </row>
    <row r="25" spans="1:11" ht="24.9" hidden="1" customHeight="1" x14ac:dyDescent="0.25">
      <c r="A25" s="117" t="str">
        <f ca="1">IF(C25="","",MAX($A$8:A24)+1)</f>
        <v/>
      </c>
      <c r="B25" s="118" t="str">
        <f ca="1">+IF($K25="","",INDEX('DS SO BAO DANH'!$B$6:$B$65,$K25))</f>
        <v/>
      </c>
      <c r="C25" s="119" t="str">
        <f ca="1">+IF($K25="","",INDEX('DS SO BAO DANH'!$C$6:$C$65,$K25))</f>
        <v/>
      </c>
      <c r="D25" s="120" t="str">
        <f ca="1">+IF($K25="","",INDEX('DS SO BAO DANH'!$D$6:$D$65,$K25))</f>
        <v/>
      </c>
      <c r="E25" s="121" t="str">
        <f ca="1">+IF($K25="","",INDEX('DS SO BAO DANH'!$E$6:$E$65,$K25))</f>
        <v/>
      </c>
      <c r="F25" s="122" t="str">
        <f ca="1">+IF($K25="","",INDEX('DS SO BAO DANH'!$P$6:$P$65,$K25))</f>
        <v/>
      </c>
      <c r="G25" s="122" t="str">
        <f ca="1">+IF($K25="","",INDEX('DS SO BAO DANH'!$O$6:$O$65,$K25))</f>
        <v/>
      </c>
      <c r="H25" s="122"/>
      <c r="I25" s="123" t="str">
        <f t="shared" ca="1" si="0"/>
        <v/>
      </c>
      <c r="K25" s="138" t="str">
        <f ca="1">IF(TYPE(MATCH($I$1,OFFSET('DS SO BAO DANH'!$R$6,K24,0):'DS SO BAO DANH'!$R$65,0)+K24)=16,"",MATCH($I$1,OFFSET('DS SO BAO DANH'!$R$6,K24,0):'DS SO BAO DANH'!$R$65,0)+K24)</f>
        <v/>
      </c>
    </row>
    <row r="26" spans="1:11" ht="24.9" hidden="1" customHeight="1" x14ac:dyDescent="0.25">
      <c r="A26" s="117" t="str">
        <f ca="1">IF(C26="","",MAX($A$8:A25)+1)</f>
        <v/>
      </c>
      <c r="B26" s="118" t="str">
        <f ca="1">+IF($K26="","",INDEX('DS SO BAO DANH'!$B$6:$B$65,$K26))</f>
        <v/>
      </c>
      <c r="C26" s="119" t="str">
        <f ca="1">+IF($K26="","",INDEX('DS SO BAO DANH'!$C$6:$C$65,$K26))</f>
        <v/>
      </c>
      <c r="D26" s="120" t="str">
        <f ca="1">+IF($K26="","",INDEX('DS SO BAO DANH'!$D$6:$D$65,$K26))</f>
        <v/>
      </c>
      <c r="E26" s="121" t="str">
        <f ca="1">+IF($K26="","",INDEX('DS SO BAO DANH'!$E$6:$E$65,$K26))</f>
        <v/>
      </c>
      <c r="F26" s="122" t="str">
        <f ca="1">+IF($K26="","",INDEX('DS SO BAO DANH'!$P$6:$P$65,$K26))</f>
        <v/>
      </c>
      <c r="G26" s="122" t="str">
        <f ca="1">+IF($K26="","",INDEX('DS SO BAO DANH'!$O$6:$O$65,$K26))</f>
        <v/>
      </c>
      <c r="H26" s="122"/>
      <c r="I26" s="123" t="str">
        <f t="shared" ca="1" si="0"/>
        <v/>
      </c>
      <c r="K26" s="138" t="str">
        <f ca="1">IF(TYPE(MATCH($I$1,OFFSET('DS SO BAO DANH'!$R$6,K25,0):'DS SO BAO DANH'!$R$65,0)+K25)=16,"",MATCH($I$1,OFFSET('DS SO BAO DANH'!$R$6,K25,0):'DS SO BAO DANH'!$R$65,0)+K25)</f>
        <v/>
      </c>
    </row>
    <row r="27" spans="1:11" ht="24.9" hidden="1" customHeight="1" x14ac:dyDescent="0.25">
      <c r="A27" s="117" t="str">
        <f ca="1">IF(C27="","",MAX($A$8:A26)+1)</f>
        <v/>
      </c>
      <c r="B27" s="118" t="str">
        <f ca="1">+IF($K27="","",INDEX('DS SO BAO DANH'!$B$6:$B$65,$K27))</f>
        <v/>
      </c>
      <c r="C27" s="119" t="str">
        <f ca="1">+IF($K27="","",INDEX('DS SO BAO DANH'!$C$6:$C$65,$K27))</f>
        <v/>
      </c>
      <c r="D27" s="120" t="str">
        <f ca="1">+IF($K27="","",INDEX('DS SO BAO DANH'!$D$6:$D$65,$K27))</f>
        <v/>
      </c>
      <c r="E27" s="121" t="str">
        <f ca="1">+IF($K27="","",INDEX('DS SO BAO DANH'!$E$6:$E$65,$K27))</f>
        <v/>
      </c>
      <c r="F27" s="122" t="str">
        <f ca="1">+IF($K27="","",INDEX('DS SO BAO DANH'!$P$6:$P$65,$K27))</f>
        <v/>
      </c>
      <c r="G27" s="122" t="str">
        <f ca="1">+IF($K27="","",INDEX('DS SO BAO DANH'!$O$6:$O$65,$K27))</f>
        <v/>
      </c>
      <c r="H27" s="122"/>
      <c r="I27" s="123" t="str">
        <f t="shared" ca="1" si="0"/>
        <v/>
      </c>
      <c r="K27" s="138" t="str">
        <f ca="1">IF(TYPE(MATCH($I$1,OFFSET('DS SO BAO DANH'!$R$6,K26,0):'DS SO BAO DANH'!$R$65,0)+K26)=16,"",MATCH($I$1,OFFSET('DS SO BAO DANH'!$R$6,K26,0):'DS SO BAO DANH'!$R$65,0)+K26)</f>
        <v/>
      </c>
    </row>
    <row r="28" spans="1:11" ht="24.9" hidden="1" customHeight="1" x14ac:dyDescent="0.25">
      <c r="A28" s="117" t="str">
        <f ca="1">IF(C28="","",MAX($A$8:A27)+1)</f>
        <v/>
      </c>
      <c r="B28" s="118" t="str">
        <f ca="1">+IF($K28="","",INDEX('DS SO BAO DANH'!$B$6:$B$65,$K28))</f>
        <v/>
      </c>
      <c r="C28" s="119" t="str">
        <f ca="1">+IF($K28="","",INDEX('DS SO BAO DANH'!$C$6:$C$65,$K28))</f>
        <v/>
      </c>
      <c r="D28" s="120" t="str">
        <f ca="1">+IF($K28="","",INDEX('DS SO BAO DANH'!$D$6:$D$65,$K28))</f>
        <v/>
      </c>
      <c r="E28" s="121" t="str">
        <f ca="1">+IF($K28="","",INDEX('DS SO BAO DANH'!$E$6:$E$65,$K28))</f>
        <v/>
      </c>
      <c r="F28" s="122" t="str">
        <f ca="1">+IF($K28="","",INDEX('DS SO BAO DANH'!$P$6:$P$65,$K28))</f>
        <v/>
      </c>
      <c r="G28" s="122" t="str">
        <f ca="1">+IF($K28="","",INDEX('DS SO BAO DANH'!$O$6:$O$65,$K28))</f>
        <v/>
      </c>
      <c r="H28" s="122"/>
      <c r="I28" s="123" t="str">
        <f t="shared" ca="1" si="0"/>
        <v/>
      </c>
      <c r="K28" s="138" t="str">
        <f ca="1">IF(TYPE(MATCH($I$1,OFFSET('DS SO BAO DANH'!$R$6,K27,0):'DS SO BAO DANH'!$R$65,0)+K27)=16,"",MATCH($I$1,OFFSET('DS SO BAO DANH'!$R$6,K27,0):'DS SO BAO DANH'!$R$65,0)+K27)</f>
        <v/>
      </c>
    </row>
    <row r="29" spans="1:11" ht="24.9" hidden="1" customHeight="1" x14ac:dyDescent="0.25">
      <c r="A29" s="117" t="str">
        <f ca="1">IF(C29="","",MAX($A$8:A28)+1)</f>
        <v/>
      </c>
      <c r="B29" s="118" t="str">
        <f ca="1">+IF($K29="","",INDEX('DS SO BAO DANH'!$B$6:$B$65,$K29))</f>
        <v/>
      </c>
      <c r="C29" s="119" t="str">
        <f ca="1">+IF($K29="","",INDEX('DS SO BAO DANH'!$C$6:$C$65,$K29))</f>
        <v/>
      </c>
      <c r="D29" s="120" t="str">
        <f ca="1">+IF($K29="","",INDEX('DS SO BAO DANH'!$D$6:$D$65,$K29))</f>
        <v/>
      </c>
      <c r="E29" s="121" t="str">
        <f ca="1">+IF($K29="","",INDEX('DS SO BAO DANH'!$E$6:$E$65,$K29))</f>
        <v/>
      </c>
      <c r="F29" s="122" t="str">
        <f ca="1">+IF($K29="","",INDEX('DS SO BAO DANH'!$P$6:$P$65,$K29))</f>
        <v/>
      </c>
      <c r="G29" s="122" t="str">
        <f ca="1">+IF($K29="","",INDEX('DS SO BAO DANH'!$O$6:$O$65,$K29))</f>
        <v/>
      </c>
      <c r="H29" s="122"/>
      <c r="I29" s="123" t="str">
        <f t="shared" ca="1" si="0"/>
        <v/>
      </c>
      <c r="K29" s="138" t="str">
        <f ca="1">IF(TYPE(MATCH($I$1,OFFSET('DS SO BAO DANH'!$R$6,K28,0):'DS SO BAO DANH'!$R$65,0)+K28)=16,"",MATCH($I$1,OFFSET('DS SO BAO DANH'!$R$6,K28,0):'DS SO BAO DANH'!$R$65,0)+K28)</f>
        <v/>
      </c>
    </row>
    <row r="30" spans="1:11" ht="24.9" hidden="1" customHeight="1" x14ac:dyDescent="0.25">
      <c r="A30" s="117" t="str">
        <f ca="1">IF(C30="","",MAX($A$8:A29)+1)</f>
        <v/>
      </c>
      <c r="B30" s="118" t="str">
        <f ca="1">+IF($K30="","",INDEX('DS SO BAO DANH'!$B$6:$B$65,$K30))</f>
        <v/>
      </c>
      <c r="C30" s="119" t="str">
        <f ca="1">+IF($K30="","",INDEX('DS SO BAO DANH'!$C$6:$C$65,$K30))</f>
        <v/>
      </c>
      <c r="D30" s="120" t="str">
        <f ca="1">+IF($K30="","",INDEX('DS SO BAO DANH'!$D$6:$D$65,$K30))</f>
        <v/>
      </c>
      <c r="E30" s="121" t="str">
        <f ca="1">+IF($K30="","",INDEX('DS SO BAO DANH'!$E$6:$E$65,$K30))</f>
        <v/>
      </c>
      <c r="F30" s="122" t="str">
        <f ca="1">+IF($K30="","",INDEX('DS SO BAO DANH'!$P$6:$P$65,$K30))</f>
        <v/>
      </c>
      <c r="G30" s="122" t="str">
        <f ca="1">+IF($K30="","",INDEX('DS SO BAO DANH'!$O$6:$O$65,$K30))</f>
        <v/>
      </c>
      <c r="H30" s="122"/>
      <c r="I30" s="123" t="str">
        <f t="shared" ca="1" si="0"/>
        <v/>
      </c>
      <c r="K30" s="138" t="str">
        <f ca="1">IF(TYPE(MATCH($I$1,OFFSET('DS SO BAO DANH'!$R$6,K29,0):'DS SO BAO DANH'!$R$65,0)+K29)=16,"",MATCH($I$1,OFFSET('DS SO BAO DANH'!$R$6,K29,0):'DS SO BAO DANH'!$R$65,0)+K29)</f>
        <v/>
      </c>
    </row>
    <row r="31" spans="1:11" ht="24.9" hidden="1" customHeight="1" x14ac:dyDescent="0.25">
      <c r="A31" s="117" t="str">
        <f ca="1">IF(C31="","",MAX($A$8:A30)+1)</f>
        <v/>
      </c>
      <c r="B31" s="118" t="str">
        <f ca="1">+IF($K31="","",INDEX('DS SO BAO DANH'!$B$6:$B$65,$K31))</f>
        <v/>
      </c>
      <c r="C31" s="119" t="str">
        <f ca="1">+IF($K31="","",INDEX('DS SO BAO DANH'!$C$6:$C$65,$K31))</f>
        <v/>
      </c>
      <c r="D31" s="120" t="str">
        <f ca="1">+IF($K31="","",INDEX('DS SO BAO DANH'!$D$6:$D$65,$K31))</f>
        <v/>
      </c>
      <c r="E31" s="121" t="str">
        <f ca="1">+IF($K31="","",INDEX('DS SO BAO DANH'!$E$6:$E$65,$K31))</f>
        <v/>
      </c>
      <c r="F31" s="122" t="str">
        <f ca="1">+IF($K31="","",INDEX('DS SO BAO DANH'!$P$6:$P$65,$K31))</f>
        <v/>
      </c>
      <c r="G31" s="122" t="str">
        <f ca="1">+IF($K31="","",INDEX('DS SO BAO DANH'!$O$6:$O$65,$K31))</f>
        <v/>
      </c>
      <c r="H31" s="122"/>
      <c r="I31" s="123" t="str">
        <f t="shared" ca="1" si="0"/>
        <v/>
      </c>
      <c r="K31" s="138" t="str">
        <f ca="1">IF(TYPE(MATCH($I$1,OFFSET('DS SO BAO DANH'!$R$6,K30,0):'DS SO BAO DANH'!$R$65,0)+K30)=16,"",MATCH($I$1,OFFSET('DS SO BAO DANH'!$R$6,K30,0):'DS SO BAO DANH'!$R$65,0)+K30)</f>
        <v/>
      </c>
    </row>
    <row r="32" spans="1:11" ht="24.9" hidden="1" customHeight="1" x14ac:dyDescent="0.25">
      <c r="A32" s="117" t="str">
        <f ca="1">IF(C32="","",MAX($A$8:A31)+1)</f>
        <v/>
      </c>
      <c r="B32" s="118" t="str">
        <f ca="1">+IF($K32="","",INDEX('DS SO BAO DANH'!$B$6:$B$65,$K32))</f>
        <v/>
      </c>
      <c r="C32" s="119" t="str">
        <f ca="1">+IF($K32="","",INDEX('DS SO BAO DANH'!$C$6:$C$65,$K32))</f>
        <v/>
      </c>
      <c r="D32" s="120" t="str">
        <f ca="1">+IF($K32="","",INDEX('DS SO BAO DANH'!$D$6:$D$65,$K32))</f>
        <v/>
      </c>
      <c r="E32" s="121" t="str">
        <f ca="1">+IF($K32="","",INDEX('DS SO BAO DANH'!$E$6:$E$65,$K32))</f>
        <v/>
      </c>
      <c r="F32" s="122" t="str">
        <f ca="1">+IF($K32="","",INDEX('DS SO BAO DANH'!$P$6:$P$65,$K32))</f>
        <v/>
      </c>
      <c r="G32" s="122" t="str">
        <f ca="1">+IF($K32="","",INDEX('DS SO BAO DANH'!$O$6:$O$65,$K32))</f>
        <v/>
      </c>
      <c r="H32" s="122"/>
      <c r="I32" s="123" t="str">
        <f t="shared" ca="1" si="0"/>
        <v/>
      </c>
      <c r="K32" s="138" t="str">
        <f ca="1">IF(TYPE(MATCH($I$1,OFFSET('DS SO BAO DANH'!$R$6,K31,0):'DS SO BAO DANH'!$R$65,0)+K31)=16,"",MATCH($I$1,OFFSET('DS SO BAO DANH'!$R$6,K31,0):'DS SO BAO DANH'!$R$65,0)+K31)</f>
        <v/>
      </c>
    </row>
    <row r="33" spans="1:11" ht="24.9" hidden="1" customHeight="1" x14ac:dyDescent="0.25">
      <c r="A33" s="117" t="str">
        <f ca="1">IF(C33="","",MAX($A$8:A32)+1)</f>
        <v/>
      </c>
      <c r="B33" s="118" t="str">
        <f ca="1">+IF($K33="","",INDEX('DS SO BAO DANH'!$B$6:$B$65,$K33))</f>
        <v/>
      </c>
      <c r="C33" s="119" t="str">
        <f ca="1">+IF($K33="","",INDEX('DS SO BAO DANH'!$C$6:$C$65,$K33))</f>
        <v/>
      </c>
      <c r="D33" s="120" t="str">
        <f ca="1">+IF($K33="","",INDEX('DS SO BAO DANH'!$D$6:$D$65,$K33))</f>
        <v/>
      </c>
      <c r="E33" s="121" t="str">
        <f ca="1">+IF($K33="","",INDEX('DS SO BAO DANH'!$E$6:$E$65,$K33))</f>
        <v/>
      </c>
      <c r="F33" s="122" t="str">
        <f ca="1">+IF($K33="","",INDEX('DS SO BAO DANH'!$P$6:$P$65,$K33))</f>
        <v/>
      </c>
      <c r="G33" s="122" t="str">
        <f ca="1">+IF($K33="","",INDEX('DS SO BAO DANH'!$O$6:$O$65,$K33))</f>
        <v/>
      </c>
      <c r="H33" s="122"/>
      <c r="I33" s="123" t="str">
        <f t="shared" ca="1" si="0"/>
        <v/>
      </c>
      <c r="K33" s="138" t="str">
        <f ca="1">IF(TYPE(MATCH($I$1,OFFSET('DS SO BAO DANH'!$R$6,K32,0):'DS SO BAO DANH'!$R$65,0)+K32)=16,"",MATCH($I$1,OFFSET('DS SO BAO DANH'!$R$6,K32,0):'DS SO BAO DANH'!$R$65,0)+K32)</f>
        <v/>
      </c>
    </row>
    <row r="34" spans="1:11" ht="24.9" hidden="1" customHeight="1" x14ac:dyDescent="0.25">
      <c r="A34" s="117" t="str">
        <f ca="1">IF(C34="","",MAX($A$8:A33)+1)</f>
        <v/>
      </c>
      <c r="B34" s="118" t="str">
        <f ca="1">+IF($K34="","",INDEX('DS SO BAO DANH'!$B$6:$B$65,$K34))</f>
        <v/>
      </c>
      <c r="C34" s="119" t="str">
        <f ca="1">+IF($K34="","",INDEX('DS SO BAO DANH'!$C$6:$C$65,$K34))</f>
        <v/>
      </c>
      <c r="D34" s="120" t="str">
        <f ca="1">+IF($K34="","",INDEX('DS SO BAO DANH'!$D$6:$D$65,$K34))</f>
        <v/>
      </c>
      <c r="E34" s="121" t="str">
        <f ca="1">+IF($K34="","",INDEX('DS SO BAO DANH'!$E$6:$E$65,$K34))</f>
        <v/>
      </c>
      <c r="F34" s="122" t="str">
        <f ca="1">+IF($K34="","",INDEX('DS SO BAO DANH'!$P$6:$P$65,$K34))</f>
        <v/>
      </c>
      <c r="G34" s="122" t="str">
        <f ca="1">+IF($K34="","",INDEX('DS SO BAO DANH'!$O$6:$O$65,$K34))</f>
        <v/>
      </c>
      <c r="H34" s="122"/>
      <c r="I34" s="123" t="str">
        <f t="shared" ca="1" si="0"/>
        <v/>
      </c>
      <c r="K34" s="138" t="str">
        <f ca="1">IF(TYPE(MATCH($I$1,OFFSET('DS SO BAO DANH'!$R$6,K33,0):'DS SO BAO DANH'!$R$65,0)+K33)=16,"",MATCH($I$1,OFFSET('DS SO BAO DANH'!$R$6,K33,0):'DS SO BAO DANH'!$R$65,0)+K33)</f>
        <v/>
      </c>
    </row>
    <row r="35" spans="1:11" ht="24.9" hidden="1" customHeight="1" x14ac:dyDescent="0.25">
      <c r="A35" s="117" t="str">
        <f ca="1">IF(C35="","",MAX($A$8:A34)+1)</f>
        <v/>
      </c>
      <c r="B35" s="118" t="str">
        <f ca="1">+IF($K35="","",INDEX('DS SO BAO DANH'!$B$6:$B$65,$K35))</f>
        <v/>
      </c>
      <c r="C35" s="119" t="str">
        <f ca="1">+IF($K35="","",INDEX('DS SO BAO DANH'!$C$6:$C$65,$K35))</f>
        <v/>
      </c>
      <c r="D35" s="120" t="str">
        <f ca="1">+IF($K35="","",INDEX('DS SO BAO DANH'!$D$6:$D$65,$K35))</f>
        <v/>
      </c>
      <c r="E35" s="121" t="str">
        <f ca="1">+IF($K35="","",INDEX('DS SO BAO DANH'!$E$6:$E$65,$K35))</f>
        <v/>
      </c>
      <c r="F35" s="122" t="str">
        <f ca="1">+IF($K35="","",INDEX('DS SO BAO DANH'!$P$6:$P$65,$K35))</f>
        <v/>
      </c>
      <c r="G35" s="122" t="str">
        <f ca="1">+IF($K35="","",INDEX('DS SO BAO DANH'!$O$6:$O$65,$K35))</f>
        <v/>
      </c>
      <c r="H35" s="122"/>
      <c r="I35" s="123" t="str">
        <f t="shared" ca="1" si="0"/>
        <v/>
      </c>
      <c r="K35" s="138" t="str">
        <f ca="1">IF(TYPE(MATCH($I$1,OFFSET('DS SO BAO DANH'!$R$6,K34,0):'DS SO BAO DANH'!$R$65,0)+K34)=16,"",MATCH($I$1,OFFSET('DS SO BAO DANH'!$R$6,K34,0):'DS SO BAO DANH'!$R$65,0)+K34)</f>
        <v/>
      </c>
    </row>
    <row r="36" spans="1:11" ht="24.9" hidden="1" customHeight="1" x14ac:dyDescent="0.25">
      <c r="A36" s="117" t="str">
        <f ca="1">IF(C36="","",MAX($A$8:A35)+1)</f>
        <v/>
      </c>
      <c r="B36" s="118" t="str">
        <f ca="1">+IF($K36="","",INDEX('DS SO BAO DANH'!$B$6:$B$65,$K36))</f>
        <v/>
      </c>
      <c r="C36" s="119" t="str">
        <f ca="1">+IF($K36="","",INDEX('DS SO BAO DANH'!$C$6:$C$65,$K36))</f>
        <v/>
      </c>
      <c r="D36" s="120" t="str">
        <f ca="1">+IF($K36="","",INDEX('DS SO BAO DANH'!$D$6:$D$65,$K36))</f>
        <v/>
      </c>
      <c r="E36" s="121" t="str">
        <f ca="1">+IF($K36="","",INDEX('DS SO BAO DANH'!$E$6:$E$65,$K36))</f>
        <v/>
      </c>
      <c r="F36" s="122" t="str">
        <f ca="1">+IF($K36="","",INDEX('DS SO BAO DANH'!$P$6:$P$65,$K36))</f>
        <v/>
      </c>
      <c r="G36" s="122" t="str">
        <f ca="1">+IF($K36="","",INDEX('DS SO BAO DANH'!$O$6:$O$65,$K36))</f>
        <v/>
      </c>
      <c r="H36" s="122"/>
      <c r="I36" s="123" t="str">
        <f t="shared" ca="1" si="0"/>
        <v/>
      </c>
      <c r="K36" s="138" t="str">
        <f ca="1">IF(TYPE(MATCH($I$1,OFFSET('DS SO BAO DANH'!$R$6,K35,0):'DS SO BAO DANH'!$R$65,0)+K35)=16,"",MATCH($I$1,OFFSET('DS SO BAO DANH'!$R$6,K35,0):'DS SO BAO DANH'!$R$65,0)+K35)</f>
        <v/>
      </c>
    </row>
    <row r="37" spans="1:11" ht="24.9" hidden="1" customHeight="1" x14ac:dyDescent="0.25">
      <c r="A37" s="117" t="str">
        <f ca="1">IF(C37="","",MAX($A$8:A36)+1)</f>
        <v/>
      </c>
      <c r="B37" s="118" t="str">
        <f ca="1">+IF($K37="","",INDEX('DS SO BAO DANH'!$B$6:$B$65,$K37))</f>
        <v/>
      </c>
      <c r="C37" s="119" t="str">
        <f ca="1">+IF($K37="","",INDEX('DS SO BAO DANH'!$C$6:$C$65,$K37))</f>
        <v/>
      </c>
      <c r="D37" s="120" t="str">
        <f ca="1">+IF($K37="","",INDEX('DS SO BAO DANH'!$D$6:$D$65,$K37))</f>
        <v/>
      </c>
      <c r="E37" s="121" t="str">
        <f ca="1">+IF($K37="","",INDEX('DS SO BAO DANH'!$E$6:$E$65,$K37))</f>
        <v/>
      </c>
      <c r="F37" s="122" t="str">
        <f ca="1">+IF($K37="","",INDEX('DS SO BAO DANH'!$P$6:$P$65,$K37))</f>
        <v/>
      </c>
      <c r="G37" s="122" t="str">
        <f ca="1">+IF($K37="","",INDEX('DS SO BAO DANH'!$O$6:$O$65,$K37))</f>
        <v/>
      </c>
      <c r="H37" s="122"/>
      <c r="I37" s="123" t="str">
        <f t="shared" ca="1" si="0"/>
        <v/>
      </c>
      <c r="K37" s="138" t="str">
        <f ca="1">IF(TYPE(MATCH($I$1,OFFSET('DS SO BAO DANH'!$R$6,K36,0):'DS SO BAO DANH'!$R$65,0)+K36)=16,"",MATCH($I$1,OFFSET('DS SO BAO DANH'!$R$6,K36,0):'DS SO BAO DANH'!$R$65,0)+K36)</f>
        <v/>
      </c>
    </row>
    <row r="38" spans="1:11" ht="24.9" hidden="1" customHeight="1" x14ac:dyDescent="0.25">
      <c r="A38" s="117" t="str">
        <f ca="1">IF(C38="","",MAX($A$8:A37)+1)</f>
        <v/>
      </c>
      <c r="B38" s="118" t="str">
        <f ca="1">+IF($K38="","",INDEX('DS SO BAO DANH'!$B$6:$B$65,$K38))</f>
        <v/>
      </c>
      <c r="C38" s="119" t="str">
        <f ca="1">+IF($K38="","",INDEX('DS SO BAO DANH'!$C$6:$C$65,$K38))</f>
        <v/>
      </c>
      <c r="D38" s="120" t="str">
        <f ca="1">+IF($K38="","",INDEX('DS SO BAO DANH'!$D$6:$D$65,$K38))</f>
        <v/>
      </c>
      <c r="E38" s="121" t="str">
        <f ca="1">+IF($K38="","",INDEX('DS SO BAO DANH'!$E$6:$E$65,$K38))</f>
        <v/>
      </c>
      <c r="F38" s="122" t="str">
        <f ca="1">+IF($K38="","",INDEX('DS SO BAO DANH'!$P$6:$P$65,$K38))</f>
        <v/>
      </c>
      <c r="G38" s="122" t="str">
        <f ca="1">+IF($K38="","",INDEX('DS SO BAO DANH'!$O$6:$O$65,$K38))</f>
        <v/>
      </c>
      <c r="H38" s="122"/>
      <c r="I38" s="123" t="str">
        <f t="shared" ca="1" si="0"/>
        <v/>
      </c>
      <c r="K38" s="138" t="str">
        <f ca="1">IF(TYPE(MATCH($I$1,OFFSET('DS SO BAO DANH'!$R$6,K37,0):'DS SO BAO DANH'!$R$65,0)+K37)=16,"",MATCH($I$1,OFFSET('DS SO BAO DANH'!$R$6,K37,0):'DS SO BAO DANH'!$R$65,0)+K37)</f>
        <v/>
      </c>
    </row>
    <row r="39" spans="1:11" ht="24.9" hidden="1" customHeight="1" x14ac:dyDescent="0.25">
      <c r="A39" s="117" t="str">
        <f ca="1">IF(C39="","",MAX($A$8:A38)+1)</f>
        <v/>
      </c>
      <c r="B39" s="118" t="str">
        <f ca="1">+IF($K39="","",INDEX('DS SO BAO DANH'!$B$6:$B$65,$K39))</f>
        <v/>
      </c>
      <c r="C39" s="119" t="str">
        <f ca="1">+IF($K39="","",INDEX('DS SO BAO DANH'!$C$6:$C$65,$K39))</f>
        <v/>
      </c>
      <c r="D39" s="120" t="str">
        <f ca="1">+IF($K39="","",INDEX('DS SO BAO DANH'!$D$6:$D$65,$K39))</f>
        <v/>
      </c>
      <c r="E39" s="121" t="str">
        <f ca="1">+IF($K39="","",INDEX('DS SO BAO DANH'!$E$6:$E$65,$K39))</f>
        <v/>
      </c>
      <c r="F39" s="122" t="str">
        <f ca="1">+IF($K39="","",INDEX('DS SO BAO DANH'!$P$6:$P$65,$K39))</f>
        <v/>
      </c>
      <c r="G39" s="122" t="str">
        <f ca="1">+IF($K39="","",INDEX('DS SO BAO DANH'!$O$6:$O$65,$K39))</f>
        <v/>
      </c>
      <c r="H39" s="122"/>
      <c r="I39" s="123" t="str">
        <f t="shared" ca="1" si="0"/>
        <v/>
      </c>
      <c r="K39" s="138" t="str">
        <f ca="1">IF(TYPE(MATCH($I$1,OFFSET('DS SO BAO DANH'!$R$6,K38,0):'DS SO BAO DANH'!$R$65,0)+K38)=16,"",MATCH($I$1,OFFSET('DS SO BAO DANH'!$R$6,K38,0):'DS SO BAO DANH'!$R$65,0)+K38)</f>
        <v/>
      </c>
    </row>
    <row r="40" spans="1:11" ht="24.9" hidden="1" customHeight="1" x14ac:dyDescent="0.25">
      <c r="A40" s="117" t="str">
        <f ca="1">IF(C40="","",MAX($A$8:A39)+1)</f>
        <v/>
      </c>
      <c r="B40" s="118" t="str">
        <f ca="1">+IF($K40="","",INDEX('DS SO BAO DANH'!$B$6:$B$65,$K40))</f>
        <v/>
      </c>
      <c r="C40" s="119" t="str">
        <f ca="1">+IF($K40="","",INDEX('DS SO BAO DANH'!$C$6:$C$65,$K40))</f>
        <v/>
      </c>
      <c r="D40" s="120" t="str">
        <f ca="1">+IF($K40="","",INDEX('DS SO BAO DANH'!$D$6:$D$65,$K40))</f>
        <v/>
      </c>
      <c r="E40" s="121" t="str">
        <f ca="1">+IF($K40="","",INDEX('DS SO BAO DANH'!$E$6:$E$65,$K40))</f>
        <v/>
      </c>
      <c r="F40" s="122" t="str">
        <f ca="1">+IF($K40="","",INDEX('DS SO BAO DANH'!$P$6:$P$65,$K40))</f>
        <v/>
      </c>
      <c r="G40" s="122" t="str">
        <f ca="1">+IF($K40="","",INDEX('DS SO BAO DANH'!$O$6:$O$65,$K40))</f>
        <v/>
      </c>
      <c r="H40" s="122"/>
      <c r="I40" s="123" t="str">
        <f t="shared" ca="1" si="0"/>
        <v/>
      </c>
      <c r="K40" s="138" t="str">
        <f ca="1">IF(TYPE(MATCH($I$1,OFFSET('DS SO BAO DANH'!$R$6,K39,0):'DS SO BAO DANH'!$R$65,0)+K39)=16,"",MATCH($I$1,OFFSET('DS SO BAO DANH'!$R$6,K39,0):'DS SO BAO DANH'!$R$65,0)+K39)</f>
        <v/>
      </c>
    </row>
    <row r="41" spans="1:11" ht="24.9" hidden="1" customHeight="1" x14ac:dyDescent="0.25">
      <c r="A41" s="117" t="str">
        <f ca="1">IF(C41="","",MAX($A$8:A40)+1)</f>
        <v/>
      </c>
      <c r="B41" s="118" t="str">
        <f ca="1">+IF($K41="","",INDEX('DS SO BAO DANH'!$B$6:$B$65,$K41))</f>
        <v/>
      </c>
      <c r="C41" s="119" t="str">
        <f ca="1">+IF($K41="","",INDEX('DS SO BAO DANH'!$C$6:$C$65,$K41))</f>
        <v/>
      </c>
      <c r="D41" s="120" t="str">
        <f ca="1">+IF($K41="","",INDEX('DS SO BAO DANH'!$D$6:$D$65,$K41))</f>
        <v/>
      </c>
      <c r="E41" s="121" t="str">
        <f ca="1">+IF($K41="","",INDEX('DS SO BAO DANH'!$E$6:$E$65,$K41))</f>
        <v/>
      </c>
      <c r="F41" s="122" t="str">
        <f ca="1">+IF($K41="","",INDEX('DS SO BAO DANH'!$P$6:$P$65,$K41))</f>
        <v/>
      </c>
      <c r="G41" s="122" t="str">
        <f ca="1">+IF($K41="","",INDEX('DS SO BAO DANH'!$O$6:$O$65,$K41))</f>
        <v/>
      </c>
      <c r="H41" s="122"/>
      <c r="I41" s="123" t="str">
        <f t="shared" ca="1" si="0"/>
        <v/>
      </c>
      <c r="K41" s="138" t="str">
        <f ca="1">IF(TYPE(MATCH($I$1,OFFSET('DS SO BAO DANH'!$R$6,K40,0):'DS SO BAO DANH'!$R$65,0)+K40)=16,"",MATCH($I$1,OFFSET('DS SO BAO DANH'!$R$6,K40,0):'DS SO BAO DANH'!$R$65,0)+K40)</f>
        <v/>
      </c>
    </row>
    <row r="42" spans="1:11" ht="24.9" hidden="1" customHeight="1" x14ac:dyDescent="0.25">
      <c r="A42" s="117" t="str">
        <f ca="1">IF(C42="","",MAX($A$8:A41)+1)</f>
        <v/>
      </c>
      <c r="B42" s="118" t="str">
        <f ca="1">+IF($K42="","",INDEX('DS SO BAO DANH'!$B$6:$B$65,$K42))</f>
        <v/>
      </c>
      <c r="C42" s="119" t="str">
        <f ca="1">+IF($K42="","",INDEX('DS SO BAO DANH'!$C$6:$C$65,$K42))</f>
        <v/>
      </c>
      <c r="D42" s="120" t="str">
        <f ca="1">+IF($K42="","",INDEX('DS SO BAO DANH'!$D$6:$D$65,$K42))</f>
        <v/>
      </c>
      <c r="E42" s="121" t="str">
        <f ca="1">+IF($K42="","",INDEX('DS SO BAO DANH'!$E$6:$E$65,$K42))</f>
        <v/>
      </c>
      <c r="F42" s="122" t="str">
        <f ca="1">+IF($K42="","",INDEX('DS SO BAO DANH'!$P$6:$P$65,$K42))</f>
        <v/>
      </c>
      <c r="G42" s="122" t="str">
        <f ca="1">+IF($K42="","",INDEX('DS SO BAO DANH'!$O$6:$O$65,$K42))</f>
        <v/>
      </c>
      <c r="H42" s="122"/>
      <c r="I42" s="123" t="str">
        <f t="shared" ca="1" si="0"/>
        <v/>
      </c>
      <c r="K42" s="138" t="str">
        <f ca="1">IF(TYPE(MATCH($I$1,OFFSET('DS SO BAO DANH'!$R$6,K41,0):'DS SO BAO DANH'!$R$65,0)+K41)=16,"",MATCH($I$1,OFFSET('DS SO BAO DANH'!$R$6,K41,0):'DS SO BAO DANH'!$R$65,0)+K41)</f>
        <v/>
      </c>
    </row>
    <row r="43" spans="1:11" ht="24.9" hidden="1" customHeight="1" x14ac:dyDescent="0.25">
      <c r="A43" s="117" t="str">
        <f ca="1">IF(C43="","",MAX($A$8:A42)+1)</f>
        <v/>
      </c>
      <c r="B43" s="118" t="str">
        <f ca="1">+IF($K43="","",INDEX('DS SO BAO DANH'!$B$6:$B$65,$K43))</f>
        <v/>
      </c>
      <c r="C43" s="119" t="str">
        <f ca="1">+IF($K43="","",INDEX('DS SO BAO DANH'!$C$6:$C$65,$K43))</f>
        <v/>
      </c>
      <c r="D43" s="120" t="str">
        <f ca="1">+IF($K43="","",INDEX('DS SO BAO DANH'!$D$6:$D$65,$K43))</f>
        <v/>
      </c>
      <c r="E43" s="121" t="str">
        <f ca="1">+IF($K43="","",INDEX('DS SO BAO DANH'!$E$6:$E$65,$K43))</f>
        <v/>
      </c>
      <c r="F43" s="122" t="str">
        <f ca="1">+IF($K43="","",INDEX('DS SO BAO DANH'!$P$6:$P$65,$K43))</f>
        <v/>
      </c>
      <c r="G43" s="122" t="str">
        <f ca="1">+IF($K43="","",INDEX('DS SO BAO DANH'!$O$6:$O$65,$K43))</f>
        <v/>
      </c>
      <c r="H43" s="122"/>
      <c r="I43" s="123" t="str">
        <f t="shared" ca="1" si="0"/>
        <v/>
      </c>
      <c r="K43" s="138" t="str">
        <f ca="1">IF(TYPE(MATCH($I$1,OFFSET('DS SO BAO DANH'!$R$6,K42,0):'DS SO BAO DANH'!$R$65,0)+K42)=16,"",MATCH($I$1,OFFSET('DS SO BAO DANH'!$R$6,K42,0):'DS SO BAO DANH'!$R$65,0)+K42)</f>
        <v/>
      </c>
    </row>
    <row r="44" spans="1:11" s="189" customFormat="1" ht="21" customHeight="1" x14ac:dyDescent="0.3">
      <c r="A44" s="187"/>
      <c r="B44" s="187"/>
      <c r="C44" s="193" t="s">
        <v>423</v>
      </c>
      <c r="D44" s="385">
        <f ca="1">+COUNTIF(I8:I43,"IN")</f>
        <v>7</v>
      </c>
      <c r="E44" s="385"/>
      <c r="F44" s="187"/>
      <c r="G44" s="187"/>
      <c r="H44" s="187"/>
      <c r="I44" s="191" t="s">
        <v>422</v>
      </c>
      <c r="J44"/>
      <c r="K44"/>
    </row>
    <row r="45" spans="1:11" s="189" customFormat="1" ht="16.8" x14ac:dyDescent="0.3">
      <c r="A45" s="187"/>
      <c r="B45" s="187"/>
      <c r="C45" s="188"/>
      <c r="D45" s="188"/>
      <c r="E45" s="187"/>
      <c r="F45" s="379" t="s">
        <v>424</v>
      </c>
      <c r="G45" s="379"/>
      <c r="H45" s="379"/>
      <c r="I45" s="191" t="s">
        <v>422</v>
      </c>
      <c r="J45"/>
      <c r="K45"/>
    </row>
    <row r="46" spans="1:11" s="189" customFormat="1" ht="16.8" x14ac:dyDescent="0.3">
      <c r="A46" s="187"/>
      <c r="B46" s="187"/>
      <c r="C46" s="188"/>
      <c r="D46" s="188"/>
      <c r="E46" s="187"/>
      <c r="F46" s="379" t="s">
        <v>425</v>
      </c>
      <c r="G46" s="379"/>
      <c r="H46" s="379"/>
      <c r="I46" s="191" t="s">
        <v>422</v>
      </c>
      <c r="J46"/>
      <c r="K46"/>
    </row>
    <row r="47" spans="1:11" s="189" customFormat="1" ht="16.8" x14ac:dyDescent="0.3">
      <c r="A47" s="187"/>
      <c r="B47" s="187"/>
      <c r="C47" s="188"/>
      <c r="D47" s="188"/>
      <c r="E47" s="187"/>
      <c r="F47" s="187"/>
      <c r="G47" s="194"/>
      <c r="H47" s="187"/>
      <c r="I47" s="191" t="s">
        <v>422</v>
      </c>
      <c r="J47"/>
      <c r="K47"/>
    </row>
    <row r="48" spans="1:11" s="189" customFormat="1" ht="16.8" x14ac:dyDescent="0.3">
      <c r="A48" s="187"/>
      <c r="B48" s="187"/>
      <c r="C48" s="188"/>
      <c r="D48" s="188"/>
      <c r="E48" s="187"/>
      <c r="F48" s="187"/>
      <c r="G48" s="194"/>
      <c r="H48" s="187"/>
      <c r="I48" s="191" t="s">
        <v>422</v>
      </c>
      <c r="J48"/>
      <c r="K48"/>
    </row>
    <row r="49" spans="1:11" s="189" customFormat="1" ht="16.8" x14ac:dyDescent="0.3">
      <c r="A49" s="187"/>
      <c r="B49" s="187"/>
      <c r="C49" s="188"/>
      <c r="D49" s="188"/>
      <c r="E49" s="187"/>
      <c r="F49" s="187"/>
      <c r="G49" s="194"/>
      <c r="H49" s="187"/>
      <c r="I49" s="191" t="s">
        <v>422</v>
      </c>
      <c r="J49"/>
      <c r="K49"/>
    </row>
    <row r="50" spans="1:11" s="189" customFormat="1" ht="16.8" x14ac:dyDescent="0.3">
      <c r="A50" s="187"/>
      <c r="B50" s="187"/>
      <c r="C50" s="188"/>
      <c r="D50" s="188"/>
      <c r="E50" s="187"/>
      <c r="F50" s="387" t="s">
        <v>426</v>
      </c>
      <c r="G50" s="387"/>
      <c r="H50" s="387"/>
      <c r="I50" s="191" t="s">
        <v>422</v>
      </c>
      <c r="J50"/>
      <c r="K50"/>
    </row>
    <row r="51" spans="1:11" s="189" customFormat="1" ht="16.8" x14ac:dyDescent="0.3">
      <c r="A51" s="187"/>
      <c r="B51" s="187"/>
      <c r="C51" s="188"/>
      <c r="D51" s="188"/>
      <c r="E51" s="187"/>
      <c r="F51" s="379" t="s">
        <v>427</v>
      </c>
      <c r="G51" s="379"/>
      <c r="H51" s="379"/>
      <c r="I51" s="191" t="s">
        <v>422</v>
      </c>
      <c r="J51"/>
      <c r="K51"/>
    </row>
    <row r="52" spans="1:11" s="189" customFormat="1" ht="16.8" x14ac:dyDescent="0.3">
      <c r="J52"/>
      <c r="K52"/>
    </row>
  </sheetData>
  <autoFilter ref="I7:K51">
    <filterColumn colId="0">
      <customFilters and="1">
        <customFilter operator="notEqual" val=" "/>
      </customFilters>
    </filterColumn>
  </autoFilter>
  <mergeCells count="12">
    <mergeCell ref="F51:H51"/>
    <mergeCell ref="C7:D7"/>
    <mergeCell ref="D44:E44"/>
    <mergeCell ref="F45:H45"/>
    <mergeCell ref="F46:H46"/>
    <mergeCell ref="F50:H50"/>
    <mergeCell ref="A4:H4"/>
    <mergeCell ref="A5:H5"/>
    <mergeCell ref="A2:D2"/>
    <mergeCell ref="A1:D1"/>
    <mergeCell ref="E1:H1"/>
    <mergeCell ref="E2:H2"/>
  </mergeCells>
  <dataValidations count="2">
    <dataValidation allowBlank="1" showInputMessage="1" showErrorMessage="1" prompt="Chọn &quot;IN&quot; trước khi in!" sqref="I7"/>
    <dataValidation type="list" allowBlank="1" showInputMessage="1" showErrorMessage="1" prompt="Chọn Phòng thi ở đây!" sqref="I1">
      <formula1>sphong</formula1>
    </dataValidation>
  </dataValidations>
  <printOptions horizontalCentered="1"/>
  <pageMargins left="0.45" right="0.25" top="0.92" bottom="0.37" header="0.3" footer="0.24"/>
  <pageSetup paperSize="9" fitToHeight="0"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theme="7" tint="0.39997558519241921"/>
    <pageSetUpPr fitToPage="1"/>
  </sheetPr>
  <dimension ref="A1:M48"/>
  <sheetViews>
    <sheetView workbookViewId="0">
      <selection activeCell="F10" sqref="F10"/>
    </sheetView>
  </sheetViews>
  <sheetFormatPr defaultRowHeight="15" x14ac:dyDescent="0.25"/>
  <cols>
    <col min="1" max="2" width="4.08984375" customWidth="1"/>
    <col min="3" max="3" width="11" customWidth="1"/>
    <col min="4" max="4" width="6.54296875" customWidth="1"/>
    <col min="5" max="5" width="7.453125" customWidth="1"/>
    <col min="6" max="6" width="13.1796875" customWidth="1"/>
    <col min="7" max="7" width="6.6328125" customWidth="1"/>
    <col min="8" max="8" width="6.08984375" customWidth="1"/>
    <col min="9" max="9" width="15.1796875" customWidth="1"/>
    <col min="10" max="10" width="6.54296875" customWidth="1"/>
    <col min="12" max="12" width="9.08984375" hidden="1" customWidth="1"/>
    <col min="13" max="13" width="8.90625" hidden="1" customWidth="1"/>
  </cols>
  <sheetData>
    <row r="1" spans="1:13" s="196" customFormat="1" ht="18" x14ac:dyDescent="0.35">
      <c r="A1" s="374" t="s">
        <v>430</v>
      </c>
      <c r="B1" s="374"/>
      <c r="C1" s="374"/>
      <c r="D1" s="374"/>
      <c r="E1" s="374"/>
      <c r="F1" s="375" t="s">
        <v>413</v>
      </c>
      <c r="G1" s="375"/>
      <c r="H1" s="375"/>
      <c r="I1" s="375"/>
      <c r="J1" s="375"/>
      <c r="K1" s="139" t="s">
        <v>350</v>
      </c>
      <c r="L1"/>
      <c r="M1"/>
    </row>
    <row r="2" spans="1:13" s="196" customFormat="1" ht="18" x14ac:dyDescent="0.35">
      <c r="A2" s="375" t="s">
        <v>490</v>
      </c>
      <c r="B2" s="375"/>
      <c r="C2" s="375"/>
      <c r="D2" s="375"/>
      <c r="E2" s="375"/>
      <c r="F2" s="389" t="s">
        <v>415</v>
      </c>
      <c r="G2" s="389"/>
      <c r="H2" s="389"/>
      <c r="I2" s="389"/>
      <c r="J2" s="389"/>
      <c r="K2" s="108"/>
      <c r="L2"/>
      <c r="M2"/>
    </row>
    <row r="3" spans="1:13" s="196" customFormat="1" ht="18" x14ac:dyDescent="0.35">
      <c r="A3" s="109"/>
      <c r="B3" s="109"/>
      <c r="C3" s="110"/>
      <c r="D3" s="110"/>
      <c r="E3" s="109"/>
      <c r="F3" s="109"/>
      <c r="G3" s="109"/>
      <c r="H3" s="109"/>
      <c r="I3" s="109"/>
      <c r="J3" s="109"/>
      <c r="K3" s="108"/>
      <c r="L3"/>
      <c r="M3"/>
    </row>
    <row r="4" spans="1:13" ht="20.399999999999999" x14ac:dyDescent="0.35">
      <c r="A4" s="381" t="s">
        <v>431</v>
      </c>
      <c r="B4" s="381"/>
      <c r="C4" s="381"/>
      <c r="D4" s="381"/>
      <c r="E4" s="381"/>
      <c r="F4" s="381"/>
      <c r="G4" s="381"/>
      <c r="H4" s="381"/>
      <c r="I4" s="381"/>
      <c r="J4" s="381"/>
      <c r="K4" s="113"/>
    </row>
    <row r="5" spans="1:13" ht="21" x14ac:dyDescent="0.4">
      <c r="A5" s="381" t="str">
        <f>"PHÒNG PHỎNG VẤN SỐ:  "&amp;K1</f>
        <v>PHÒNG PHỎNG VẤN SỐ:  05</v>
      </c>
      <c r="B5" s="381"/>
      <c r="C5" s="381"/>
      <c r="D5" s="381"/>
      <c r="E5" s="381"/>
      <c r="F5" s="381"/>
      <c r="G5" s="381"/>
      <c r="H5" s="381"/>
      <c r="I5" s="381"/>
      <c r="J5" s="381"/>
      <c r="K5" s="126"/>
    </row>
    <row r="6" spans="1:13" ht="22.8" hidden="1" x14ac:dyDescent="0.4">
      <c r="A6" s="388" t="s">
        <v>432</v>
      </c>
      <c r="B6" s="388"/>
      <c r="C6" s="388"/>
      <c r="D6" s="388"/>
      <c r="E6" s="388"/>
      <c r="F6" s="388"/>
      <c r="G6" s="388"/>
      <c r="H6" s="388"/>
      <c r="I6" s="388"/>
      <c r="J6" s="388"/>
      <c r="K6" s="126"/>
    </row>
    <row r="7" spans="1:13" ht="15.6" x14ac:dyDescent="0.3">
      <c r="A7" s="111"/>
      <c r="B7" s="111"/>
      <c r="C7" s="112"/>
      <c r="D7" s="112"/>
      <c r="E7" s="111"/>
      <c r="F7" s="111"/>
      <c r="G7" s="111"/>
      <c r="H7" s="111"/>
      <c r="I7" s="111"/>
      <c r="J7" s="111"/>
      <c r="K7" s="113"/>
    </row>
    <row r="8" spans="1:13" ht="46.8" x14ac:dyDescent="0.25">
      <c r="A8" s="114" t="s">
        <v>0</v>
      </c>
      <c r="B8" s="115" t="s">
        <v>417</v>
      </c>
      <c r="C8" s="383" t="s">
        <v>1</v>
      </c>
      <c r="D8" s="384"/>
      <c r="E8" s="114" t="s">
        <v>418</v>
      </c>
      <c r="F8" s="114" t="s">
        <v>419</v>
      </c>
      <c r="G8" s="114" t="s">
        <v>420</v>
      </c>
      <c r="H8" s="114" t="s">
        <v>433</v>
      </c>
      <c r="I8" s="114" t="s">
        <v>487</v>
      </c>
      <c r="J8" s="114" t="s">
        <v>22</v>
      </c>
      <c r="K8" s="127" t="s">
        <v>429</v>
      </c>
    </row>
    <row r="9" spans="1:13" ht="24.9" customHeight="1" x14ac:dyDescent="0.25">
      <c r="A9" s="117">
        <v>1</v>
      </c>
      <c r="B9" s="118" t="str">
        <f>+IF($M9="","",INDEX('DS SO BAO DANH'!$B$6:$B$65,$M9))</f>
        <v>43</v>
      </c>
      <c r="C9" s="119" t="str">
        <f>+IF($M9="","",INDEX('DS SO BAO DANH'!$C$6:$C$65,$M9))</f>
        <v>Phan Thị Lan</v>
      </c>
      <c r="D9" s="120" t="str">
        <f>+IF($M9="","",INDEX('DS SO BAO DANH'!$D$6:$D$65,$M9))</f>
        <v>Anh</v>
      </c>
      <c r="E9" s="121">
        <f>+IF($M9="","",INDEX('DS SO BAO DANH'!$E$6:$E$65,$M9))</f>
        <v>32434</v>
      </c>
      <c r="F9" s="122" t="str">
        <f>+IF($M9="","",INDEX('DS SO BAO DANH'!$P$6:$P$65,$M9))</f>
        <v>Giáo viên dạy Văn</v>
      </c>
      <c r="G9" s="122" t="str">
        <f>+IF($M9="","",INDEX('DS SO BAO DANH'!$O$6:$O$65,$M9))</f>
        <v>07 CS</v>
      </c>
      <c r="H9" s="122"/>
      <c r="I9" s="122"/>
      <c r="J9" s="122"/>
      <c r="K9" s="123" t="str">
        <f>IF(M9&lt;&gt;"","IN","")</f>
        <v>IN</v>
      </c>
      <c r="M9" s="138">
        <f>IF(TYPE(MATCH($K$1,phongthi,0))=16,"",MATCH($K$1,phongthi,0))</f>
        <v>43</v>
      </c>
    </row>
    <row r="10" spans="1:13" ht="24.9" customHeight="1" x14ac:dyDescent="0.25">
      <c r="A10" s="117">
        <f ca="1">IF(C10="","",MAX($A$8:A9)+1)</f>
        <v>2</v>
      </c>
      <c r="B10" s="118" t="str">
        <f ca="1">+IF($M10="","",INDEX('DS SO BAO DANH'!$B$6:$B$65,$M10))</f>
        <v>44</v>
      </c>
      <c r="C10" s="119" t="str">
        <f ca="1">+IF($M10="","",INDEX('DS SO BAO DANH'!$C$6:$C$65,$M10))</f>
        <v xml:space="preserve">Phan Thị </v>
      </c>
      <c r="D10" s="120" t="str">
        <f ca="1">+IF($M10="","",INDEX('DS SO BAO DANH'!$D$6:$D$65,$M10))</f>
        <v>Linh</v>
      </c>
      <c r="E10" s="121">
        <f ca="1">+IF($M10="","",INDEX('DS SO BAO DANH'!$E$6:$E$65,$M10))</f>
        <v>32314</v>
      </c>
      <c r="F10" s="122" t="str">
        <f ca="1">+IF($M10="","",INDEX('DS SO BAO DANH'!$P$6:$P$65,$M10))</f>
        <v>Giáo viên dạy Văn</v>
      </c>
      <c r="G10" s="122" t="str">
        <f ca="1">+IF($M10="","",INDEX('DS SO BAO DANH'!$O$6:$O$65,$M10))</f>
        <v>07 CS</v>
      </c>
      <c r="H10" s="122"/>
      <c r="I10" s="122"/>
      <c r="J10" s="122"/>
      <c r="K10" s="123" t="str">
        <f t="shared" ref="K10:K44" ca="1" si="0">IF(M10&lt;&gt;"","IN","")</f>
        <v>IN</v>
      </c>
      <c r="M10" s="138">
        <f ca="1">IF(TYPE(MATCH($K$1,OFFSET('DS SO BAO DANH'!$R$6,M9,0):'DS SO BAO DANH'!$R$65,0)+M9)=16,"",MATCH($K$1,OFFSET('DS SO BAO DANH'!$R$6,M9,0):'DS SO BAO DANH'!$R$65,0)+M9)</f>
        <v>44</v>
      </c>
    </row>
    <row r="11" spans="1:13" ht="24.9" customHeight="1" x14ac:dyDescent="0.25">
      <c r="A11" s="117">
        <f ca="1">IF(C11="","",MAX($A$8:A10)+1)</f>
        <v>3</v>
      </c>
      <c r="B11" s="118" t="str">
        <f ca="1">+IF($M11="","",INDEX('DS SO BAO DANH'!$B$6:$B$65,$M11))</f>
        <v>45</v>
      </c>
      <c r="C11" s="119" t="str">
        <f ca="1">+IF($M11="","",INDEX('DS SO BAO DANH'!$C$6:$C$65,$M11))</f>
        <v>Dương Thị Hà</v>
      </c>
      <c r="D11" s="120" t="str">
        <f ca="1">+IF($M11="","",INDEX('DS SO BAO DANH'!$D$6:$D$65,$M11))</f>
        <v>Trang</v>
      </c>
      <c r="E11" s="121">
        <f ca="1">+IF($M11="","",INDEX('DS SO BAO DANH'!$E$6:$E$65,$M11))</f>
        <v>32147</v>
      </c>
      <c r="F11" s="122" t="str">
        <f ca="1">+IF($M11="","",INDEX('DS SO BAO DANH'!$P$6:$P$65,$M11))</f>
        <v>Giáo viên dạy Văn</v>
      </c>
      <c r="G11" s="122" t="str">
        <f ca="1">+IF($M11="","",INDEX('DS SO BAO DANH'!$O$6:$O$65,$M11))</f>
        <v>07 CS</v>
      </c>
      <c r="H11" s="122"/>
      <c r="I11" s="122"/>
      <c r="J11" s="122"/>
      <c r="K11" s="123" t="str">
        <f t="shared" ca="1" si="0"/>
        <v>IN</v>
      </c>
      <c r="M11" s="138">
        <f ca="1">IF(TYPE(MATCH($K$1,OFFSET('DS SO BAO DANH'!$R$6,M10,0):'DS SO BAO DANH'!$R$65,0)+M10)=16,"",MATCH($K$1,OFFSET('DS SO BAO DANH'!$R$6,M10,0):'DS SO BAO DANH'!$R$65,0)+M10)</f>
        <v>45</v>
      </c>
    </row>
    <row r="12" spans="1:13" ht="24.9" customHeight="1" x14ac:dyDescent="0.25">
      <c r="A12" s="117">
        <f ca="1">IF(C12="","",MAX($A$8:A11)+1)</f>
        <v>4</v>
      </c>
      <c r="B12" s="118" t="str">
        <f ca="1">+IF($M12="","",INDEX('DS SO BAO DANH'!$B$6:$B$65,$M12))</f>
        <v>46</v>
      </c>
      <c r="C12" s="119" t="str">
        <f ca="1">+IF($M12="","",INDEX('DS SO BAO DANH'!$C$6:$C$65,$M12))</f>
        <v>Phạm Thị</v>
      </c>
      <c r="D12" s="120" t="str">
        <f ca="1">+IF($M12="","",INDEX('DS SO BAO DANH'!$D$6:$D$65,$M12))</f>
        <v>Mai</v>
      </c>
      <c r="E12" s="121">
        <f ca="1">+IF($M12="","",INDEX('DS SO BAO DANH'!$E$6:$E$65,$M12))</f>
        <v>32212</v>
      </c>
      <c r="F12" s="122" t="str">
        <f ca="1">+IF($M12="","",INDEX('DS SO BAO DANH'!$P$6:$P$65,$M12))</f>
        <v>GV dạy Văn - Sử</v>
      </c>
      <c r="G12" s="122" t="str">
        <f ca="1">+IF($M12="","",INDEX('DS SO BAO DANH'!$O$6:$O$65,$M12))</f>
        <v>08CS</v>
      </c>
      <c r="H12" s="122"/>
      <c r="I12" s="122"/>
      <c r="J12" s="122"/>
      <c r="K12" s="123" t="str">
        <f t="shared" ca="1" si="0"/>
        <v>IN</v>
      </c>
      <c r="M12" s="138">
        <f ca="1">IF(TYPE(MATCH($K$1,OFFSET('DS SO BAO DANH'!$R$6,M11,0):'DS SO BAO DANH'!$R$65,0)+M11)=16,"",MATCH($K$1,OFFSET('DS SO BAO DANH'!$R$6,M11,0):'DS SO BAO DANH'!$R$65,0)+M11)</f>
        <v>46</v>
      </c>
    </row>
    <row r="13" spans="1:13" ht="24.9" customHeight="1" x14ac:dyDescent="0.25">
      <c r="A13" s="117">
        <f ca="1">IF(C13="","",MAX($A$8:A12)+1)</f>
        <v>5</v>
      </c>
      <c r="B13" s="118" t="str">
        <f ca="1">+IF($M13="","",INDEX('DS SO BAO DANH'!$B$6:$B$65,$M13))</f>
        <v>47</v>
      </c>
      <c r="C13" s="119" t="str">
        <f ca="1">+IF($M13="","",INDEX('DS SO BAO DANH'!$C$6:$C$65,$M13))</f>
        <v>Nguyễn Thị</v>
      </c>
      <c r="D13" s="120" t="str">
        <f ca="1">+IF($M13="","",INDEX('DS SO BAO DANH'!$D$6:$D$65,$M13))</f>
        <v>Lương</v>
      </c>
      <c r="E13" s="121">
        <f ca="1">+IF($M13="","",INDEX('DS SO BAO DANH'!$E$6:$E$65,$M13))</f>
        <v>30416</v>
      </c>
      <c r="F13" s="122" t="str">
        <f ca="1">+IF($M13="","",INDEX('DS SO BAO DANH'!$P$6:$P$65,$M13))</f>
        <v>GV dạy Địa lí</v>
      </c>
      <c r="G13" s="122" t="str">
        <f ca="1">+IF($M13="","",INDEX('DS SO BAO DANH'!$O$6:$O$65,$M13))</f>
        <v>09CS</v>
      </c>
      <c r="H13" s="122"/>
      <c r="I13" s="122"/>
      <c r="J13" s="122"/>
      <c r="K13" s="123" t="str">
        <f t="shared" ca="1" si="0"/>
        <v>IN</v>
      </c>
      <c r="M13" s="138">
        <f ca="1">IF(TYPE(MATCH($K$1,OFFSET('DS SO BAO DANH'!$R$6,M12,0):'DS SO BAO DANH'!$R$65,0)+M12)=16,"",MATCH($K$1,OFFSET('DS SO BAO DANH'!$R$6,M12,0):'DS SO BAO DANH'!$R$65,0)+M12)</f>
        <v>47</v>
      </c>
    </row>
    <row r="14" spans="1:13" ht="24.9" customHeight="1" x14ac:dyDescent="0.25">
      <c r="A14" s="117">
        <f ca="1">IF(C14="","",MAX($A$8:A13)+1)</f>
        <v>6</v>
      </c>
      <c r="B14" s="118" t="str">
        <f ca="1">+IF($M14="","",INDEX('DS SO BAO DANH'!$B$6:$B$65,$M14))</f>
        <v>48</v>
      </c>
      <c r="C14" s="119" t="str">
        <f ca="1">+IF($M14="","",INDEX('DS SO BAO DANH'!$C$6:$C$65,$M14))</f>
        <v>Lê Thị Kim</v>
      </c>
      <c r="D14" s="120" t="str">
        <f ca="1">+IF($M14="","",INDEX('DS SO BAO DANH'!$D$6:$D$65,$M14))</f>
        <v>Anh</v>
      </c>
      <c r="E14" s="121">
        <f ca="1">+IF($M14="","",INDEX('DS SO BAO DANH'!$E$6:$E$65,$M14))</f>
        <v>32411</v>
      </c>
      <c r="F14" s="122" t="str">
        <f ca="1">+IF($M14="","",INDEX('DS SO BAO DANH'!$P$6:$P$65,$M14))</f>
        <v>Nhân viên Thiết bị - Thí nghiệm</v>
      </c>
      <c r="G14" s="122" t="str">
        <f ca="1">+IF($M14="","",INDEX('DS SO BAO DANH'!$O$6:$O$65,$M14))</f>
        <v>10NVTB</v>
      </c>
      <c r="H14" s="122"/>
      <c r="I14" s="122"/>
      <c r="J14" s="122"/>
      <c r="K14" s="123" t="str">
        <f t="shared" ca="1" si="0"/>
        <v>IN</v>
      </c>
      <c r="M14" s="138">
        <f ca="1">IF(TYPE(MATCH($K$1,OFFSET('DS SO BAO DANH'!$R$6,M13,0):'DS SO BAO DANH'!$R$65,0)+M13)=16,"",MATCH($K$1,OFFSET('DS SO BAO DANH'!$R$6,M13,0):'DS SO BAO DANH'!$R$65,0)+M13)</f>
        <v>48</v>
      </c>
    </row>
    <row r="15" spans="1:13" ht="24.9" customHeight="1" x14ac:dyDescent="0.25">
      <c r="A15" s="117">
        <f ca="1">IF(C15="","",MAX($A$8:A14)+1)</f>
        <v>7</v>
      </c>
      <c r="B15" s="118" t="str">
        <f ca="1">+IF($M15="","",INDEX('DS SO BAO DANH'!$B$6:$B$65,$M15))</f>
        <v>49</v>
      </c>
      <c r="C15" s="119" t="str">
        <f ca="1">+IF($M15="","",INDEX('DS SO BAO DANH'!$C$6:$C$65,$M15))</f>
        <v>Hoàng Thị</v>
      </c>
      <c r="D15" s="120" t="str">
        <f ca="1">+IF($M15="","",INDEX('DS SO BAO DANH'!$D$6:$D$65,$M15))</f>
        <v>Quý</v>
      </c>
      <c r="E15" s="121">
        <f ca="1">+IF($M15="","",INDEX('DS SO BAO DANH'!$E$6:$E$65,$M15))</f>
        <v>29570</v>
      </c>
      <c r="F15" s="122" t="str">
        <f ca="1">+IF($M15="","",INDEX('DS SO BAO DANH'!$P$6:$P$65,$M15))</f>
        <v>Nhân viên Thiết bị - Thí nghiệm</v>
      </c>
      <c r="G15" s="122" t="str">
        <f ca="1">+IF($M15="","",INDEX('DS SO BAO DANH'!$O$6:$O$65,$M15))</f>
        <v>10NVTB</v>
      </c>
      <c r="H15" s="122"/>
      <c r="I15" s="122"/>
      <c r="J15" s="122"/>
      <c r="K15" s="123" t="str">
        <f t="shared" ca="1" si="0"/>
        <v>IN</v>
      </c>
      <c r="M15" s="138">
        <f ca="1">IF(TYPE(MATCH($K$1,OFFSET('DS SO BAO DANH'!$R$6,M14,0):'DS SO BAO DANH'!$R$65,0)+M14)=16,"",MATCH($K$1,OFFSET('DS SO BAO DANH'!$R$6,M14,0):'DS SO BAO DANH'!$R$65,0)+M14)</f>
        <v>49</v>
      </c>
    </row>
    <row r="16" spans="1:13" ht="24.9" hidden="1" customHeight="1" x14ac:dyDescent="0.25">
      <c r="A16" s="117" t="str">
        <f ca="1">IF(C16="","",MAX($A$8:A15)+1)</f>
        <v/>
      </c>
      <c r="B16" s="118" t="str">
        <f ca="1">+IF($M16="","",INDEX('DS SO BAO DANH'!$B$6:$B$65,$M16))</f>
        <v/>
      </c>
      <c r="C16" s="119" t="str">
        <f ca="1">+IF($M16="","",INDEX('DS SO BAO DANH'!$C$6:$C$65,$M16))</f>
        <v/>
      </c>
      <c r="D16" s="120" t="str">
        <f ca="1">+IF($M16="","",INDEX('DS SO BAO DANH'!$D$6:$D$65,$M16))</f>
        <v/>
      </c>
      <c r="E16" s="121" t="str">
        <f ca="1">+IF($M16="","",INDEX('DS SO BAO DANH'!$E$6:$E$65,$M16))</f>
        <v/>
      </c>
      <c r="F16" s="122" t="str">
        <f ca="1">+IF($M16="","",INDEX('DS SO BAO DANH'!$P$6:$P$65,$M16))</f>
        <v/>
      </c>
      <c r="G16" s="122" t="str">
        <f ca="1">+IF($M16="","",INDEX('DS SO BAO DANH'!$O$6:$O$65,$M16))</f>
        <v/>
      </c>
      <c r="H16" s="122"/>
      <c r="I16" s="122"/>
      <c r="J16" s="122"/>
      <c r="K16" s="123" t="str">
        <f t="shared" ca="1" si="0"/>
        <v/>
      </c>
      <c r="M16" s="138" t="str">
        <f ca="1">IF(TYPE(MATCH($K$1,OFFSET('DS SO BAO DANH'!$R$6,M15,0):'DS SO BAO DANH'!$R$65,0)+M15)=16,"",MATCH($K$1,OFFSET('DS SO BAO DANH'!$R$6,M15,0):'DS SO BAO DANH'!$R$65,0)+M15)</f>
        <v/>
      </c>
    </row>
    <row r="17" spans="1:13" ht="24.9" hidden="1" customHeight="1" x14ac:dyDescent="0.25">
      <c r="A17" s="117" t="str">
        <f ca="1">IF(C17="","",MAX($A$8:A16)+1)</f>
        <v/>
      </c>
      <c r="B17" s="118" t="str">
        <f ca="1">+IF($M17="","",INDEX('DS SO BAO DANH'!$B$6:$B$65,$M17))</f>
        <v/>
      </c>
      <c r="C17" s="119" t="str">
        <f ca="1">+IF($M17="","",INDEX('DS SO BAO DANH'!$C$6:$C$65,$M17))</f>
        <v/>
      </c>
      <c r="D17" s="120" t="str">
        <f ca="1">+IF($M17="","",INDEX('DS SO BAO DANH'!$D$6:$D$65,$M17))</f>
        <v/>
      </c>
      <c r="E17" s="121" t="str">
        <f ca="1">+IF($M17="","",INDEX('DS SO BAO DANH'!$E$6:$E$65,$M17))</f>
        <v/>
      </c>
      <c r="F17" s="122" t="str">
        <f ca="1">+IF($M17="","",INDEX('DS SO BAO DANH'!$P$6:$P$65,$M17))</f>
        <v/>
      </c>
      <c r="G17" s="122" t="str">
        <f ca="1">+IF($M17="","",INDEX('DS SO BAO DANH'!$O$6:$O$65,$M17))</f>
        <v/>
      </c>
      <c r="H17" s="122"/>
      <c r="I17" s="122"/>
      <c r="J17" s="122"/>
      <c r="K17" s="123" t="str">
        <f t="shared" ca="1" si="0"/>
        <v/>
      </c>
      <c r="M17" s="138" t="str">
        <f ca="1">IF(TYPE(MATCH($K$1,OFFSET('DS SO BAO DANH'!$R$6,M16,0):'DS SO BAO DANH'!$R$65,0)+M16)=16,"",MATCH($K$1,OFFSET('DS SO BAO DANH'!$R$6,M16,0):'DS SO BAO DANH'!$R$65,0)+M16)</f>
        <v/>
      </c>
    </row>
    <row r="18" spans="1:13" ht="24.9" hidden="1" customHeight="1" x14ac:dyDescent="0.25">
      <c r="A18" s="117" t="str">
        <f ca="1">IF(C18="","",MAX($A$8:A17)+1)</f>
        <v/>
      </c>
      <c r="B18" s="118" t="str">
        <f ca="1">+IF($M18="","",INDEX('DS SO BAO DANH'!$B$6:$B$65,$M18))</f>
        <v/>
      </c>
      <c r="C18" s="119" t="str">
        <f ca="1">+IF($M18="","",INDEX('DS SO BAO DANH'!$C$6:$C$65,$M18))</f>
        <v/>
      </c>
      <c r="D18" s="120" t="str">
        <f ca="1">+IF($M18="","",INDEX('DS SO BAO DANH'!$D$6:$D$65,$M18))</f>
        <v/>
      </c>
      <c r="E18" s="121" t="str">
        <f ca="1">+IF($M18="","",INDEX('DS SO BAO DANH'!$E$6:$E$65,$M18))</f>
        <v/>
      </c>
      <c r="F18" s="122" t="str">
        <f ca="1">+IF($M18="","",INDEX('DS SO BAO DANH'!$P$6:$P$65,$M18))</f>
        <v/>
      </c>
      <c r="G18" s="122" t="str">
        <f ca="1">+IF($M18="","",INDEX('DS SO BAO DANH'!$O$6:$O$65,$M18))</f>
        <v/>
      </c>
      <c r="H18" s="122"/>
      <c r="I18" s="122"/>
      <c r="J18" s="122"/>
      <c r="K18" s="123" t="str">
        <f t="shared" ca="1" si="0"/>
        <v/>
      </c>
      <c r="M18" s="138" t="str">
        <f ca="1">IF(TYPE(MATCH($K$1,OFFSET('DS SO BAO DANH'!$R$6,M17,0):'DS SO BAO DANH'!$R$65,0)+M17)=16,"",MATCH($K$1,OFFSET('DS SO BAO DANH'!$R$6,M17,0):'DS SO BAO DANH'!$R$65,0)+M17)</f>
        <v/>
      </c>
    </row>
    <row r="19" spans="1:13" ht="24.9" hidden="1" customHeight="1" x14ac:dyDescent="0.25">
      <c r="A19" s="117" t="str">
        <f ca="1">IF(C19="","",MAX($A$8:A18)+1)</f>
        <v/>
      </c>
      <c r="B19" s="118" t="str">
        <f ca="1">+IF($M19="","",INDEX('DS SO BAO DANH'!$B$6:$B$65,$M19))</f>
        <v/>
      </c>
      <c r="C19" s="119" t="str">
        <f ca="1">+IF($M19="","",INDEX('DS SO BAO DANH'!$C$6:$C$65,$M19))</f>
        <v/>
      </c>
      <c r="D19" s="120" t="str">
        <f ca="1">+IF($M19="","",INDEX('DS SO BAO DANH'!$D$6:$D$65,$M19))</f>
        <v/>
      </c>
      <c r="E19" s="121" t="str">
        <f ca="1">+IF($M19="","",INDEX('DS SO BAO DANH'!$E$6:$E$65,$M19))</f>
        <v/>
      </c>
      <c r="F19" s="122" t="str">
        <f ca="1">+IF($M19="","",INDEX('DS SO BAO DANH'!$P$6:$P$65,$M19))</f>
        <v/>
      </c>
      <c r="G19" s="122" t="str">
        <f ca="1">+IF($M19="","",INDEX('DS SO BAO DANH'!$O$6:$O$65,$M19))</f>
        <v/>
      </c>
      <c r="H19" s="122"/>
      <c r="I19" s="122"/>
      <c r="J19" s="122"/>
      <c r="K19" s="123" t="str">
        <f t="shared" ca="1" si="0"/>
        <v/>
      </c>
      <c r="M19" s="138" t="str">
        <f ca="1">IF(TYPE(MATCH($K$1,OFFSET('DS SO BAO DANH'!$R$6,M18,0):'DS SO BAO DANH'!$R$65,0)+M18)=16,"",MATCH($K$1,OFFSET('DS SO BAO DANH'!$R$6,M18,0):'DS SO BAO DANH'!$R$65,0)+M18)</f>
        <v/>
      </c>
    </row>
    <row r="20" spans="1:13" ht="24.9" hidden="1" customHeight="1" x14ac:dyDescent="0.25">
      <c r="A20" s="117" t="str">
        <f ca="1">IF(C20="","",MAX($A$8:A19)+1)</f>
        <v/>
      </c>
      <c r="B20" s="118" t="str">
        <f ca="1">+IF($M20="","",INDEX('DS SO BAO DANH'!$B$6:$B$65,$M20))</f>
        <v/>
      </c>
      <c r="C20" s="119" t="str">
        <f ca="1">+IF($M20="","",INDEX('DS SO BAO DANH'!$C$6:$C$65,$M20))</f>
        <v/>
      </c>
      <c r="D20" s="120" t="str">
        <f ca="1">+IF($M20="","",INDEX('DS SO BAO DANH'!$D$6:$D$65,$M20))</f>
        <v/>
      </c>
      <c r="E20" s="121" t="str">
        <f ca="1">+IF($M20="","",INDEX('DS SO BAO DANH'!$E$6:$E$65,$M20))</f>
        <v/>
      </c>
      <c r="F20" s="122" t="str">
        <f ca="1">+IF($M20="","",INDEX('DS SO BAO DANH'!$P$6:$P$65,$M20))</f>
        <v/>
      </c>
      <c r="G20" s="122" t="str">
        <f ca="1">+IF($M20="","",INDEX('DS SO BAO DANH'!$O$6:$O$65,$M20))</f>
        <v/>
      </c>
      <c r="H20" s="122"/>
      <c r="I20" s="122"/>
      <c r="J20" s="122"/>
      <c r="K20" s="123" t="str">
        <f t="shared" ca="1" si="0"/>
        <v/>
      </c>
      <c r="M20" s="138" t="str">
        <f ca="1">IF(TYPE(MATCH($K$1,OFFSET('DS SO BAO DANH'!$R$6,M19,0):'DS SO BAO DANH'!$R$65,0)+M19)=16,"",MATCH($K$1,OFFSET('DS SO BAO DANH'!$R$6,M19,0):'DS SO BAO DANH'!$R$65,0)+M19)</f>
        <v/>
      </c>
    </row>
    <row r="21" spans="1:13" ht="24.9" hidden="1" customHeight="1" x14ac:dyDescent="0.25">
      <c r="A21" s="117" t="str">
        <f ca="1">IF(C21="","",MAX($A$8:A20)+1)</f>
        <v/>
      </c>
      <c r="B21" s="118" t="str">
        <f ca="1">+IF($M21="","",INDEX('DS SO BAO DANH'!$B$6:$B$65,$M21))</f>
        <v/>
      </c>
      <c r="C21" s="119" t="str">
        <f ca="1">+IF($M21="","",INDEX('DS SO BAO DANH'!$C$6:$C$65,$M21))</f>
        <v/>
      </c>
      <c r="D21" s="120" t="str">
        <f ca="1">+IF($M21="","",INDEX('DS SO BAO DANH'!$D$6:$D$65,$M21))</f>
        <v/>
      </c>
      <c r="E21" s="121" t="str">
        <f ca="1">+IF($M21="","",INDEX('DS SO BAO DANH'!$E$6:$E$65,$M21))</f>
        <v/>
      </c>
      <c r="F21" s="122" t="str">
        <f ca="1">+IF($M21="","",INDEX('DS SO BAO DANH'!$P$6:$P$65,$M21))</f>
        <v/>
      </c>
      <c r="G21" s="122" t="str">
        <f ca="1">+IF($M21="","",INDEX('DS SO BAO DANH'!$O$6:$O$65,$M21))</f>
        <v/>
      </c>
      <c r="H21" s="122"/>
      <c r="I21" s="122"/>
      <c r="J21" s="122"/>
      <c r="K21" s="123" t="str">
        <f t="shared" ca="1" si="0"/>
        <v/>
      </c>
      <c r="M21" s="138" t="str">
        <f ca="1">IF(TYPE(MATCH($K$1,OFFSET('DS SO BAO DANH'!$R$6,M20,0):'DS SO BAO DANH'!$R$65,0)+M20)=16,"",MATCH($K$1,OFFSET('DS SO BAO DANH'!$R$6,M20,0):'DS SO BAO DANH'!$R$65,0)+M20)</f>
        <v/>
      </c>
    </row>
    <row r="22" spans="1:13" ht="24.9" hidden="1" customHeight="1" x14ac:dyDescent="0.25">
      <c r="A22" s="117" t="str">
        <f ca="1">IF(C22="","",MAX($A$8:A21)+1)</f>
        <v/>
      </c>
      <c r="B22" s="118" t="str">
        <f ca="1">+IF($M22="","",INDEX('DS SO BAO DANH'!$B$6:$B$65,$M22))</f>
        <v/>
      </c>
      <c r="C22" s="119" t="str">
        <f ca="1">+IF($M22="","",INDEX('DS SO BAO DANH'!$C$6:$C$65,$M22))</f>
        <v/>
      </c>
      <c r="D22" s="120" t="str">
        <f ca="1">+IF($M22="","",INDEX('DS SO BAO DANH'!$D$6:$D$65,$M22))</f>
        <v/>
      </c>
      <c r="E22" s="121" t="str">
        <f ca="1">+IF($M22="","",INDEX('DS SO BAO DANH'!$E$6:$E$65,$M22))</f>
        <v/>
      </c>
      <c r="F22" s="122" t="str">
        <f ca="1">+IF($M22="","",INDEX('DS SO BAO DANH'!$P$6:$P$65,$M22))</f>
        <v/>
      </c>
      <c r="G22" s="122" t="str">
        <f ca="1">+IF($M22="","",INDEX('DS SO BAO DANH'!$O$6:$O$65,$M22))</f>
        <v/>
      </c>
      <c r="H22" s="122"/>
      <c r="I22" s="122"/>
      <c r="J22" s="122"/>
      <c r="K22" s="123" t="str">
        <f t="shared" ca="1" si="0"/>
        <v/>
      </c>
      <c r="M22" s="138" t="str">
        <f ca="1">IF(TYPE(MATCH($K$1,OFFSET('DS SO BAO DANH'!$R$6,M21,0):'DS SO BAO DANH'!$R$65,0)+M21)=16,"",MATCH($K$1,OFFSET('DS SO BAO DANH'!$R$6,M21,0):'DS SO BAO DANH'!$R$65,0)+M21)</f>
        <v/>
      </c>
    </row>
    <row r="23" spans="1:13" ht="24.9" hidden="1" customHeight="1" x14ac:dyDescent="0.25">
      <c r="A23" s="117" t="str">
        <f ca="1">IF(C23="","",MAX($A$8:A22)+1)</f>
        <v/>
      </c>
      <c r="B23" s="118" t="str">
        <f ca="1">+IF($M23="","",INDEX('DS SO BAO DANH'!$B$6:$B$65,$M23))</f>
        <v/>
      </c>
      <c r="C23" s="119" t="str">
        <f ca="1">+IF($M23="","",INDEX('DS SO BAO DANH'!$C$6:$C$65,$M23))</f>
        <v/>
      </c>
      <c r="D23" s="120" t="str">
        <f ca="1">+IF($M23="","",INDEX('DS SO BAO DANH'!$D$6:$D$65,$M23))</f>
        <v/>
      </c>
      <c r="E23" s="121" t="str">
        <f ca="1">+IF($M23="","",INDEX('DS SO BAO DANH'!$E$6:$E$65,$M23))</f>
        <v/>
      </c>
      <c r="F23" s="122" t="str">
        <f ca="1">+IF($M23="","",INDEX('DS SO BAO DANH'!$P$6:$P$65,$M23))</f>
        <v/>
      </c>
      <c r="G23" s="122" t="str">
        <f ca="1">+IF($M23="","",INDEX('DS SO BAO DANH'!$O$6:$O$65,$M23))</f>
        <v/>
      </c>
      <c r="H23" s="122"/>
      <c r="I23" s="122"/>
      <c r="J23" s="122"/>
      <c r="K23" s="123" t="str">
        <f t="shared" ca="1" si="0"/>
        <v/>
      </c>
      <c r="M23" s="138" t="str">
        <f ca="1">IF(TYPE(MATCH($K$1,OFFSET('DS SO BAO DANH'!$R$6,M22,0):'DS SO BAO DANH'!$R$65,0)+M22)=16,"",MATCH($K$1,OFFSET('DS SO BAO DANH'!$R$6,M22,0):'DS SO BAO DANH'!$R$65,0)+M22)</f>
        <v/>
      </c>
    </row>
    <row r="24" spans="1:13" ht="24.9" hidden="1" customHeight="1" x14ac:dyDescent="0.25">
      <c r="A24" s="117" t="str">
        <f ca="1">IF(C24="","",MAX($A$8:A23)+1)</f>
        <v/>
      </c>
      <c r="B24" s="118" t="str">
        <f ca="1">+IF($M24="","",INDEX('DS SO BAO DANH'!$B$6:$B$65,$M24))</f>
        <v/>
      </c>
      <c r="C24" s="119" t="str">
        <f ca="1">+IF($M24="","",INDEX('DS SO BAO DANH'!$C$6:$C$65,$M24))</f>
        <v/>
      </c>
      <c r="D24" s="120" t="str">
        <f ca="1">+IF($M24="","",INDEX('DS SO BAO DANH'!$D$6:$D$65,$M24))</f>
        <v/>
      </c>
      <c r="E24" s="121" t="str">
        <f ca="1">+IF($M24="","",INDEX('DS SO BAO DANH'!$E$6:$E$65,$M24))</f>
        <v/>
      </c>
      <c r="F24" s="122" t="str">
        <f ca="1">+IF($M24="","",INDEX('DS SO BAO DANH'!$P$6:$P$65,$M24))</f>
        <v/>
      </c>
      <c r="G24" s="122" t="str">
        <f ca="1">+IF($M24="","",INDEX('DS SO BAO DANH'!$O$6:$O$65,$M24))</f>
        <v/>
      </c>
      <c r="H24" s="122"/>
      <c r="I24" s="122"/>
      <c r="J24" s="122"/>
      <c r="K24" s="123" t="str">
        <f t="shared" ca="1" si="0"/>
        <v/>
      </c>
      <c r="M24" s="138" t="str">
        <f ca="1">IF(TYPE(MATCH($K$1,OFFSET('DS SO BAO DANH'!$R$6,M23,0):'DS SO BAO DANH'!$R$65,0)+M23)=16,"",MATCH($K$1,OFFSET('DS SO BAO DANH'!$R$6,M23,0):'DS SO BAO DANH'!$R$65,0)+M23)</f>
        <v/>
      </c>
    </row>
    <row r="25" spans="1:13" ht="24.9" hidden="1" customHeight="1" x14ac:dyDescent="0.25">
      <c r="A25" s="117" t="str">
        <f ca="1">IF(C25="","",MAX($A$8:A24)+1)</f>
        <v/>
      </c>
      <c r="B25" s="118" t="str">
        <f ca="1">+IF($M25="","",INDEX('DS SO BAO DANH'!$B$6:$B$65,$M25))</f>
        <v/>
      </c>
      <c r="C25" s="119" t="str">
        <f ca="1">+IF($M25="","",INDEX('DS SO BAO DANH'!$C$6:$C$65,$M25))</f>
        <v/>
      </c>
      <c r="D25" s="120" t="str">
        <f ca="1">+IF($M25="","",INDEX('DS SO BAO DANH'!$D$6:$D$65,$M25))</f>
        <v/>
      </c>
      <c r="E25" s="121" t="str">
        <f ca="1">+IF($M25="","",INDEX('DS SO BAO DANH'!$E$6:$E$65,$M25))</f>
        <v/>
      </c>
      <c r="F25" s="122" t="str">
        <f ca="1">+IF($M25="","",INDEX('DS SO BAO DANH'!$P$6:$P$65,$M25))</f>
        <v/>
      </c>
      <c r="G25" s="122" t="str">
        <f ca="1">+IF($M25="","",INDEX('DS SO BAO DANH'!$O$6:$O$65,$M25))</f>
        <v/>
      </c>
      <c r="H25" s="122"/>
      <c r="I25" s="122"/>
      <c r="J25" s="122"/>
      <c r="K25" s="123" t="str">
        <f t="shared" ca="1" si="0"/>
        <v/>
      </c>
      <c r="M25" s="138" t="str">
        <f ca="1">IF(TYPE(MATCH($K$1,OFFSET('DS SO BAO DANH'!$R$6,M24,0):'DS SO BAO DANH'!$R$65,0)+M24)=16,"",MATCH($K$1,OFFSET('DS SO BAO DANH'!$R$6,M24,0):'DS SO BAO DANH'!$R$65,0)+M24)</f>
        <v/>
      </c>
    </row>
    <row r="26" spans="1:13" ht="24.9" hidden="1" customHeight="1" x14ac:dyDescent="0.25">
      <c r="A26" s="117" t="str">
        <f ca="1">IF(C26="","",MAX($A$8:A25)+1)</f>
        <v/>
      </c>
      <c r="B26" s="118" t="str">
        <f ca="1">+IF($M26="","",INDEX('DS SO BAO DANH'!$B$6:$B$65,$M26))</f>
        <v/>
      </c>
      <c r="C26" s="119" t="str">
        <f ca="1">+IF($M26="","",INDEX('DS SO BAO DANH'!$C$6:$C$65,$M26))</f>
        <v/>
      </c>
      <c r="D26" s="120" t="str">
        <f ca="1">+IF($M26="","",INDEX('DS SO BAO DANH'!$D$6:$D$65,$M26))</f>
        <v/>
      </c>
      <c r="E26" s="121" t="str">
        <f ca="1">+IF($M26="","",INDEX('DS SO BAO DANH'!$E$6:$E$65,$M26))</f>
        <v/>
      </c>
      <c r="F26" s="122" t="str">
        <f ca="1">+IF($M26="","",INDEX('DS SO BAO DANH'!$P$6:$P$65,$M26))</f>
        <v/>
      </c>
      <c r="G26" s="122" t="str">
        <f ca="1">+IF($M26="","",INDEX('DS SO BAO DANH'!$O$6:$O$65,$M26))</f>
        <v/>
      </c>
      <c r="H26" s="122"/>
      <c r="I26" s="122"/>
      <c r="J26" s="122"/>
      <c r="K26" s="123" t="str">
        <f t="shared" ca="1" si="0"/>
        <v/>
      </c>
      <c r="M26" s="138" t="str">
        <f ca="1">IF(TYPE(MATCH($K$1,OFFSET('DS SO BAO DANH'!$R$6,M25,0):'DS SO BAO DANH'!$R$65,0)+M25)=16,"",MATCH($K$1,OFFSET('DS SO BAO DANH'!$R$6,M25,0):'DS SO BAO DANH'!$R$65,0)+M25)</f>
        <v/>
      </c>
    </row>
    <row r="27" spans="1:13" ht="24.9" hidden="1" customHeight="1" x14ac:dyDescent="0.25">
      <c r="A27" s="117" t="str">
        <f ca="1">IF(C27="","",MAX($A$8:A26)+1)</f>
        <v/>
      </c>
      <c r="B27" s="118" t="str">
        <f ca="1">+IF($M27="","",INDEX('DS SO BAO DANH'!$B$6:$B$65,$M27))</f>
        <v/>
      </c>
      <c r="C27" s="119" t="str">
        <f ca="1">+IF($M27="","",INDEX('DS SO BAO DANH'!$C$6:$C$65,$M27))</f>
        <v/>
      </c>
      <c r="D27" s="120" t="str">
        <f ca="1">+IF($M27="","",INDEX('DS SO BAO DANH'!$D$6:$D$65,$M27))</f>
        <v/>
      </c>
      <c r="E27" s="121" t="str">
        <f ca="1">+IF($M27="","",INDEX('DS SO BAO DANH'!$E$6:$E$65,$M27))</f>
        <v/>
      </c>
      <c r="F27" s="122" t="str">
        <f ca="1">+IF($M27="","",INDEX('DS SO BAO DANH'!$P$6:$P$65,$M27))</f>
        <v/>
      </c>
      <c r="G27" s="122" t="str">
        <f ca="1">+IF($M27="","",INDEX('DS SO BAO DANH'!$O$6:$O$65,$M27))</f>
        <v/>
      </c>
      <c r="H27" s="122"/>
      <c r="I27" s="122"/>
      <c r="J27" s="122"/>
      <c r="K27" s="123" t="str">
        <f t="shared" ca="1" si="0"/>
        <v/>
      </c>
      <c r="M27" s="138" t="str">
        <f ca="1">IF(TYPE(MATCH($K$1,OFFSET('DS SO BAO DANH'!$R$6,M26,0):'DS SO BAO DANH'!$R$65,0)+M26)=16,"",MATCH($K$1,OFFSET('DS SO BAO DANH'!$R$6,M26,0):'DS SO BAO DANH'!$R$65,0)+M26)</f>
        <v/>
      </c>
    </row>
    <row r="28" spans="1:13" ht="24.9" hidden="1" customHeight="1" x14ac:dyDescent="0.25">
      <c r="A28" s="117" t="str">
        <f ca="1">IF(C28="","",MAX($A$8:A27)+1)</f>
        <v/>
      </c>
      <c r="B28" s="118" t="str">
        <f ca="1">+IF($M28="","",INDEX('DS SO BAO DANH'!$B$6:$B$65,$M28))</f>
        <v/>
      </c>
      <c r="C28" s="119" t="str">
        <f ca="1">+IF($M28="","",INDEX('DS SO BAO DANH'!$C$6:$C$65,$M28))</f>
        <v/>
      </c>
      <c r="D28" s="120" t="str">
        <f ca="1">+IF($M28="","",INDEX('DS SO BAO DANH'!$D$6:$D$65,$M28))</f>
        <v/>
      </c>
      <c r="E28" s="121" t="str">
        <f ca="1">+IF($M28="","",INDEX('DS SO BAO DANH'!$E$6:$E$65,$M28))</f>
        <v/>
      </c>
      <c r="F28" s="122" t="str">
        <f ca="1">+IF($M28="","",INDEX('DS SO BAO DANH'!$P$6:$P$65,$M28))</f>
        <v/>
      </c>
      <c r="G28" s="122" t="str">
        <f ca="1">+IF($M28="","",INDEX('DS SO BAO DANH'!$O$6:$O$65,$M28))</f>
        <v/>
      </c>
      <c r="H28" s="122"/>
      <c r="I28" s="122"/>
      <c r="J28" s="122"/>
      <c r="K28" s="123" t="str">
        <f t="shared" ca="1" si="0"/>
        <v/>
      </c>
      <c r="M28" s="138" t="str">
        <f ca="1">IF(TYPE(MATCH($K$1,OFFSET('DS SO BAO DANH'!$R$6,M27,0):'DS SO BAO DANH'!$R$65,0)+M27)=16,"",MATCH($K$1,OFFSET('DS SO BAO DANH'!$R$6,M27,0):'DS SO BAO DANH'!$R$65,0)+M27)</f>
        <v/>
      </c>
    </row>
    <row r="29" spans="1:13" ht="24.9" hidden="1" customHeight="1" x14ac:dyDescent="0.25">
      <c r="A29" s="117" t="str">
        <f ca="1">IF(C29="","",MAX($A$8:A28)+1)</f>
        <v/>
      </c>
      <c r="B29" s="118" t="str">
        <f ca="1">+IF($M29="","",INDEX('DS SO BAO DANH'!$B$6:$B$65,$M29))</f>
        <v/>
      </c>
      <c r="C29" s="119" t="str">
        <f ca="1">+IF($M29="","",INDEX('DS SO BAO DANH'!$C$6:$C$65,$M29))</f>
        <v/>
      </c>
      <c r="D29" s="120" t="str">
        <f ca="1">+IF($M29="","",INDEX('DS SO BAO DANH'!$D$6:$D$65,$M29))</f>
        <v/>
      </c>
      <c r="E29" s="121" t="str">
        <f ca="1">+IF($M29="","",INDEX('DS SO BAO DANH'!$E$6:$E$65,$M29))</f>
        <v/>
      </c>
      <c r="F29" s="122" t="str">
        <f ca="1">+IF($M29="","",INDEX('DS SO BAO DANH'!$P$6:$P$65,$M29))</f>
        <v/>
      </c>
      <c r="G29" s="122" t="str">
        <f ca="1">+IF($M29="","",INDEX('DS SO BAO DANH'!$O$6:$O$65,$M29))</f>
        <v/>
      </c>
      <c r="H29" s="122"/>
      <c r="I29" s="122"/>
      <c r="J29" s="122"/>
      <c r="K29" s="123" t="str">
        <f t="shared" ca="1" si="0"/>
        <v/>
      </c>
      <c r="M29" s="138" t="str">
        <f ca="1">IF(TYPE(MATCH($K$1,OFFSET('DS SO BAO DANH'!$R$6,M28,0):'DS SO BAO DANH'!$R$65,0)+M28)=16,"",MATCH($K$1,OFFSET('DS SO BAO DANH'!$R$6,M28,0):'DS SO BAO DANH'!$R$65,0)+M28)</f>
        <v/>
      </c>
    </row>
    <row r="30" spans="1:13" ht="24.9" hidden="1" customHeight="1" x14ac:dyDescent="0.25">
      <c r="A30" s="117" t="str">
        <f ca="1">IF(C30="","",MAX($A$8:A29)+1)</f>
        <v/>
      </c>
      <c r="B30" s="118" t="str">
        <f ca="1">+IF($M30="","",INDEX('DS SO BAO DANH'!$B$6:$B$65,$M30))</f>
        <v/>
      </c>
      <c r="C30" s="119" t="str">
        <f ca="1">+IF($M30="","",INDEX('DS SO BAO DANH'!$C$6:$C$65,$M30))</f>
        <v/>
      </c>
      <c r="D30" s="120" t="str">
        <f ca="1">+IF($M30="","",INDEX('DS SO BAO DANH'!$D$6:$D$65,$M30))</f>
        <v/>
      </c>
      <c r="E30" s="121" t="str">
        <f ca="1">+IF($M30="","",INDEX('DS SO BAO DANH'!$E$6:$E$65,$M30))</f>
        <v/>
      </c>
      <c r="F30" s="122" t="str">
        <f ca="1">+IF($M30="","",INDEX('DS SO BAO DANH'!$P$6:$P$65,$M30))</f>
        <v/>
      </c>
      <c r="G30" s="122" t="str">
        <f ca="1">+IF($M30="","",INDEX('DS SO BAO DANH'!$O$6:$O$65,$M30))</f>
        <v/>
      </c>
      <c r="H30" s="122"/>
      <c r="I30" s="122"/>
      <c r="J30" s="122"/>
      <c r="K30" s="123" t="str">
        <f t="shared" ca="1" si="0"/>
        <v/>
      </c>
      <c r="M30" s="138" t="str">
        <f ca="1">IF(TYPE(MATCH($K$1,OFFSET('DS SO BAO DANH'!$R$6,M29,0):'DS SO BAO DANH'!$R$65,0)+M29)=16,"",MATCH($K$1,OFFSET('DS SO BAO DANH'!$R$6,M29,0):'DS SO BAO DANH'!$R$65,0)+M29)</f>
        <v/>
      </c>
    </row>
    <row r="31" spans="1:13" ht="24.9" hidden="1" customHeight="1" x14ac:dyDescent="0.25">
      <c r="A31" s="117" t="str">
        <f ca="1">IF(C31="","",MAX($A$8:A30)+1)</f>
        <v/>
      </c>
      <c r="B31" s="118" t="str">
        <f ca="1">+IF($M31="","",INDEX('DS SO BAO DANH'!$B$6:$B$65,$M31))</f>
        <v/>
      </c>
      <c r="C31" s="119" t="str">
        <f ca="1">+IF($M31="","",INDEX('DS SO BAO DANH'!$C$6:$C$65,$M31))</f>
        <v/>
      </c>
      <c r="D31" s="120" t="str">
        <f ca="1">+IF($M31="","",INDEX('DS SO BAO DANH'!$D$6:$D$65,$M31))</f>
        <v/>
      </c>
      <c r="E31" s="121" t="str">
        <f ca="1">+IF($M31="","",INDEX('DS SO BAO DANH'!$E$6:$E$65,$M31))</f>
        <v/>
      </c>
      <c r="F31" s="122" t="str">
        <f ca="1">+IF($M31="","",INDEX('DS SO BAO DANH'!$P$6:$P$65,$M31))</f>
        <v/>
      </c>
      <c r="G31" s="122" t="str">
        <f ca="1">+IF($M31="","",INDEX('DS SO BAO DANH'!$O$6:$O$65,$M31))</f>
        <v/>
      </c>
      <c r="H31" s="122"/>
      <c r="I31" s="122"/>
      <c r="J31" s="122"/>
      <c r="K31" s="123" t="str">
        <f t="shared" ca="1" si="0"/>
        <v/>
      </c>
      <c r="M31" s="138" t="str">
        <f ca="1">IF(TYPE(MATCH($K$1,OFFSET('DS SO BAO DANH'!$R$6,M30,0):'DS SO BAO DANH'!$R$65,0)+M30)=16,"",MATCH($K$1,OFFSET('DS SO BAO DANH'!$R$6,M30,0):'DS SO BAO DANH'!$R$65,0)+M30)</f>
        <v/>
      </c>
    </row>
    <row r="32" spans="1:13" ht="24.9" hidden="1" customHeight="1" x14ac:dyDescent="0.25">
      <c r="A32" s="117" t="str">
        <f ca="1">IF(C32="","",MAX($A$8:A31)+1)</f>
        <v/>
      </c>
      <c r="B32" s="118" t="str">
        <f ca="1">+IF($M32="","",INDEX('DS SO BAO DANH'!$B$6:$B$65,$M32))</f>
        <v/>
      </c>
      <c r="C32" s="119" t="str">
        <f ca="1">+IF($M32="","",INDEX('DS SO BAO DANH'!$C$6:$C$65,$M32))</f>
        <v/>
      </c>
      <c r="D32" s="120" t="str">
        <f ca="1">+IF($M32="","",INDEX('DS SO BAO DANH'!$D$6:$D$65,$M32))</f>
        <v/>
      </c>
      <c r="E32" s="121" t="str">
        <f ca="1">+IF($M32="","",INDEX('DS SO BAO DANH'!$E$6:$E$65,$M32))</f>
        <v/>
      </c>
      <c r="F32" s="122" t="str">
        <f ca="1">+IF($M32="","",INDEX('DS SO BAO DANH'!$P$6:$P$65,$M32))</f>
        <v/>
      </c>
      <c r="G32" s="122" t="str">
        <f ca="1">+IF($M32="","",INDEX('DS SO BAO DANH'!$O$6:$O$65,$M32))</f>
        <v/>
      </c>
      <c r="H32" s="122"/>
      <c r="I32" s="122"/>
      <c r="J32" s="122"/>
      <c r="K32" s="123" t="str">
        <f t="shared" ca="1" si="0"/>
        <v/>
      </c>
      <c r="M32" s="138" t="str">
        <f ca="1">IF(TYPE(MATCH($K$1,OFFSET('DS SO BAO DANH'!$R$6,M31,0):'DS SO BAO DANH'!$R$65,0)+M31)=16,"",MATCH($K$1,OFFSET('DS SO BAO DANH'!$R$6,M31,0):'DS SO BAO DANH'!$R$65,0)+M31)</f>
        <v/>
      </c>
    </row>
    <row r="33" spans="1:13" ht="24.9" hidden="1" customHeight="1" x14ac:dyDescent="0.25">
      <c r="A33" s="117" t="str">
        <f ca="1">IF(C33="","",MAX($A$8:A32)+1)</f>
        <v/>
      </c>
      <c r="B33" s="118" t="str">
        <f ca="1">+IF($M33="","",INDEX('DS SO BAO DANH'!$B$6:$B$65,$M33))</f>
        <v/>
      </c>
      <c r="C33" s="119" t="str">
        <f ca="1">+IF($M33="","",INDEX('DS SO BAO DANH'!$C$6:$C$65,$M33))</f>
        <v/>
      </c>
      <c r="D33" s="120" t="str">
        <f ca="1">+IF($M33="","",INDEX('DS SO BAO DANH'!$D$6:$D$65,$M33))</f>
        <v/>
      </c>
      <c r="E33" s="121" t="str">
        <f ca="1">+IF($M33="","",INDEX('DS SO BAO DANH'!$E$6:$E$65,$M33))</f>
        <v/>
      </c>
      <c r="F33" s="122" t="str">
        <f ca="1">+IF($M33="","",INDEX('DS SO BAO DANH'!$P$6:$P$65,$M33))</f>
        <v/>
      </c>
      <c r="G33" s="122" t="str">
        <f ca="1">+IF($M33="","",INDEX('DS SO BAO DANH'!$O$6:$O$65,$M33))</f>
        <v/>
      </c>
      <c r="H33" s="122"/>
      <c r="I33" s="122"/>
      <c r="J33" s="122"/>
      <c r="K33" s="123" t="str">
        <f t="shared" ca="1" si="0"/>
        <v/>
      </c>
      <c r="M33" s="138" t="str">
        <f ca="1">IF(TYPE(MATCH($K$1,OFFSET('DS SO BAO DANH'!$R$6,M32,0):'DS SO BAO DANH'!$R$65,0)+M32)=16,"",MATCH($K$1,OFFSET('DS SO BAO DANH'!$R$6,M32,0):'DS SO BAO DANH'!$R$65,0)+M32)</f>
        <v/>
      </c>
    </row>
    <row r="34" spans="1:13" ht="24.9" hidden="1" customHeight="1" x14ac:dyDescent="0.25">
      <c r="A34" s="117" t="str">
        <f ca="1">IF(C34="","",MAX($A$8:A33)+1)</f>
        <v/>
      </c>
      <c r="B34" s="118" t="str">
        <f ca="1">+IF($M34="","",INDEX('DS SO BAO DANH'!$B$6:$B$65,$M34))</f>
        <v/>
      </c>
      <c r="C34" s="119" t="str">
        <f ca="1">+IF($M34="","",INDEX('DS SO BAO DANH'!$C$6:$C$65,$M34))</f>
        <v/>
      </c>
      <c r="D34" s="120" t="str">
        <f ca="1">+IF($M34="","",INDEX('DS SO BAO DANH'!$D$6:$D$65,$M34))</f>
        <v/>
      </c>
      <c r="E34" s="121" t="str">
        <f ca="1">+IF($M34="","",INDEX('DS SO BAO DANH'!$E$6:$E$65,$M34))</f>
        <v/>
      </c>
      <c r="F34" s="122" t="str">
        <f ca="1">+IF($M34="","",INDEX('DS SO BAO DANH'!$P$6:$P$65,$M34))</f>
        <v/>
      </c>
      <c r="G34" s="122" t="str">
        <f ca="1">+IF($M34="","",INDEX('DS SO BAO DANH'!$O$6:$O$65,$M34))</f>
        <v/>
      </c>
      <c r="H34" s="122"/>
      <c r="I34" s="122"/>
      <c r="J34" s="122"/>
      <c r="K34" s="123" t="str">
        <f t="shared" ca="1" si="0"/>
        <v/>
      </c>
      <c r="M34" s="138" t="str">
        <f ca="1">IF(TYPE(MATCH($K$1,OFFSET('DS SO BAO DANH'!$R$6,M33,0):'DS SO BAO DANH'!$R$65,0)+M33)=16,"",MATCH($K$1,OFFSET('DS SO BAO DANH'!$R$6,M33,0):'DS SO BAO DANH'!$R$65,0)+M33)</f>
        <v/>
      </c>
    </row>
    <row r="35" spans="1:13" ht="24.9" hidden="1" customHeight="1" x14ac:dyDescent="0.25">
      <c r="A35" s="117" t="str">
        <f ca="1">IF(C35="","",MAX($A$8:A34)+1)</f>
        <v/>
      </c>
      <c r="B35" s="118" t="str">
        <f ca="1">+IF($M35="","",INDEX('DS SO BAO DANH'!$B$6:$B$65,$M35))</f>
        <v/>
      </c>
      <c r="C35" s="119" t="str">
        <f ca="1">+IF($M35="","",INDEX('DS SO BAO DANH'!$C$6:$C$65,$M35))</f>
        <v/>
      </c>
      <c r="D35" s="120" t="str">
        <f ca="1">+IF($M35="","",INDEX('DS SO BAO DANH'!$D$6:$D$65,$M35))</f>
        <v/>
      </c>
      <c r="E35" s="121" t="str">
        <f ca="1">+IF($M35="","",INDEX('DS SO BAO DANH'!$E$6:$E$65,$M35))</f>
        <v/>
      </c>
      <c r="F35" s="122" t="str">
        <f ca="1">+IF($M35="","",INDEX('DS SO BAO DANH'!$P$6:$P$65,$M35))</f>
        <v/>
      </c>
      <c r="G35" s="122" t="str">
        <f ca="1">+IF($M35="","",INDEX('DS SO BAO DANH'!$O$6:$O$65,$M35))</f>
        <v/>
      </c>
      <c r="H35" s="122"/>
      <c r="I35" s="122"/>
      <c r="J35" s="122"/>
      <c r="K35" s="123" t="str">
        <f t="shared" ca="1" si="0"/>
        <v/>
      </c>
      <c r="M35" s="138" t="str">
        <f ca="1">IF(TYPE(MATCH($K$1,OFFSET('DS SO BAO DANH'!$R$6,M34,0):'DS SO BAO DANH'!$R$65,0)+M34)=16,"",MATCH($K$1,OFFSET('DS SO BAO DANH'!$R$6,M34,0):'DS SO BAO DANH'!$R$65,0)+M34)</f>
        <v/>
      </c>
    </row>
    <row r="36" spans="1:13" ht="24.9" hidden="1" customHeight="1" x14ac:dyDescent="0.25">
      <c r="A36" s="117" t="str">
        <f ca="1">IF(C36="","",MAX($A$8:A35)+1)</f>
        <v/>
      </c>
      <c r="B36" s="118" t="str">
        <f ca="1">+IF($M36="","",INDEX('DS SO BAO DANH'!$B$6:$B$65,$M36))</f>
        <v/>
      </c>
      <c r="C36" s="119" t="str">
        <f ca="1">+IF($M36="","",INDEX('DS SO BAO DANH'!$C$6:$C$65,$M36))</f>
        <v/>
      </c>
      <c r="D36" s="120" t="str">
        <f ca="1">+IF($M36="","",INDEX('DS SO BAO DANH'!$D$6:$D$65,$M36))</f>
        <v/>
      </c>
      <c r="E36" s="121" t="str">
        <f ca="1">+IF($M36="","",INDEX('DS SO BAO DANH'!$E$6:$E$65,$M36))</f>
        <v/>
      </c>
      <c r="F36" s="122" t="str">
        <f ca="1">+IF($M36="","",INDEX('DS SO BAO DANH'!$P$6:$P$65,$M36))</f>
        <v/>
      </c>
      <c r="G36" s="122" t="str">
        <f ca="1">+IF($M36="","",INDEX('DS SO BAO DANH'!$O$6:$O$65,$M36))</f>
        <v/>
      </c>
      <c r="H36" s="122"/>
      <c r="I36" s="122"/>
      <c r="J36" s="122"/>
      <c r="K36" s="123" t="str">
        <f t="shared" ca="1" si="0"/>
        <v/>
      </c>
      <c r="M36" s="138" t="str">
        <f ca="1">IF(TYPE(MATCH($K$1,OFFSET('DS SO BAO DANH'!$R$6,M35,0):'DS SO BAO DANH'!$R$65,0)+M35)=16,"",MATCH($K$1,OFFSET('DS SO BAO DANH'!$R$6,M35,0):'DS SO BAO DANH'!$R$65,0)+M35)</f>
        <v/>
      </c>
    </row>
    <row r="37" spans="1:13" ht="24.9" hidden="1" customHeight="1" x14ac:dyDescent="0.25">
      <c r="A37" s="117" t="str">
        <f ca="1">IF(C37="","",MAX($A$8:A36)+1)</f>
        <v/>
      </c>
      <c r="B37" s="118" t="str">
        <f ca="1">+IF($M37="","",INDEX('DS SO BAO DANH'!$B$6:$B$65,$M37))</f>
        <v/>
      </c>
      <c r="C37" s="119" t="str">
        <f ca="1">+IF($M37="","",INDEX('DS SO BAO DANH'!$C$6:$C$65,$M37))</f>
        <v/>
      </c>
      <c r="D37" s="120" t="str">
        <f ca="1">+IF($M37="","",INDEX('DS SO BAO DANH'!$D$6:$D$65,$M37))</f>
        <v/>
      </c>
      <c r="E37" s="121" t="str">
        <f ca="1">+IF($M37="","",INDEX('DS SO BAO DANH'!$E$6:$E$65,$M37))</f>
        <v/>
      </c>
      <c r="F37" s="122" t="str">
        <f ca="1">+IF($M37="","",INDEX('DS SO BAO DANH'!$P$6:$P$65,$M37))</f>
        <v/>
      </c>
      <c r="G37" s="122" t="str">
        <f ca="1">+IF($M37="","",INDEX('DS SO BAO DANH'!$O$6:$O$65,$M37))</f>
        <v/>
      </c>
      <c r="H37" s="122"/>
      <c r="I37" s="122"/>
      <c r="J37" s="122"/>
      <c r="K37" s="123" t="str">
        <f t="shared" ca="1" si="0"/>
        <v/>
      </c>
      <c r="M37" s="138" t="str">
        <f ca="1">IF(TYPE(MATCH($K$1,OFFSET('DS SO BAO DANH'!$R$6,M36,0):'DS SO BAO DANH'!$R$65,0)+M36)=16,"",MATCH($K$1,OFFSET('DS SO BAO DANH'!$R$6,M36,0):'DS SO BAO DANH'!$R$65,0)+M36)</f>
        <v/>
      </c>
    </row>
    <row r="38" spans="1:13" ht="24.9" hidden="1" customHeight="1" x14ac:dyDescent="0.25">
      <c r="A38" s="117" t="str">
        <f ca="1">IF(C38="","",MAX($A$8:A37)+1)</f>
        <v/>
      </c>
      <c r="B38" s="118" t="str">
        <f ca="1">+IF($M38="","",INDEX('DS SO BAO DANH'!$B$6:$B$65,$M38))</f>
        <v/>
      </c>
      <c r="C38" s="119" t="str">
        <f ca="1">+IF($M38="","",INDEX('DS SO BAO DANH'!$C$6:$C$65,$M38))</f>
        <v/>
      </c>
      <c r="D38" s="120" t="str">
        <f ca="1">+IF($M38="","",INDEX('DS SO BAO DANH'!$D$6:$D$65,$M38))</f>
        <v/>
      </c>
      <c r="E38" s="121" t="str">
        <f ca="1">+IF($M38="","",INDEX('DS SO BAO DANH'!$E$6:$E$65,$M38))</f>
        <v/>
      </c>
      <c r="F38" s="122" t="str">
        <f ca="1">+IF($M38="","",INDEX('DS SO BAO DANH'!$P$6:$P$65,$M38))</f>
        <v/>
      </c>
      <c r="G38" s="122" t="str">
        <f ca="1">+IF($M38="","",INDEX('DS SO BAO DANH'!$O$6:$O$65,$M38))</f>
        <v/>
      </c>
      <c r="H38" s="122"/>
      <c r="I38" s="122"/>
      <c r="J38" s="122"/>
      <c r="K38" s="123" t="str">
        <f t="shared" ca="1" si="0"/>
        <v/>
      </c>
      <c r="M38" s="138" t="str">
        <f ca="1">IF(TYPE(MATCH($K$1,OFFSET('DS SO BAO DANH'!$R$6,M37,0):'DS SO BAO DANH'!$R$65,0)+M37)=16,"",MATCH($K$1,OFFSET('DS SO BAO DANH'!$R$6,M37,0):'DS SO BAO DANH'!$R$65,0)+M37)</f>
        <v/>
      </c>
    </row>
    <row r="39" spans="1:13" ht="24.9" hidden="1" customHeight="1" x14ac:dyDescent="0.25">
      <c r="A39" s="117" t="str">
        <f ca="1">IF(C39="","",MAX($A$8:A38)+1)</f>
        <v/>
      </c>
      <c r="B39" s="118" t="str">
        <f ca="1">+IF($M39="","",INDEX('DS SO BAO DANH'!$B$6:$B$65,$M39))</f>
        <v/>
      </c>
      <c r="C39" s="119" t="str">
        <f ca="1">+IF($M39="","",INDEX('DS SO BAO DANH'!$C$6:$C$65,$M39))</f>
        <v/>
      </c>
      <c r="D39" s="120" t="str">
        <f ca="1">+IF($M39="","",INDEX('DS SO BAO DANH'!$D$6:$D$65,$M39))</f>
        <v/>
      </c>
      <c r="E39" s="121" t="str">
        <f ca="1">+IF($M39="","",INDEX('DS SO BAO DANH'!$E$6:$E$65,$M39))</f>
        <v/>
      </c>
      <c r="F39" s="122" t="str">
        <f ca="1">+IF($M39="","",INDEX('DS SO BAO DANH'!$P$6:$P$65,$M39))</f>
        <v/>
      </c>
      <c r="G39" s="122" t="str">
        <f ca="1">+IF($M39="","",INDEX('DS SO BAO DANH'!$O$6:$O$65,$M39))</f>
        <v/>
      </c>
      <c r="H39" s="122"/>
      <c r="I39" s="122"/>
      <c r="J39" s="122"/>
      <c r="K39" s="123" t="str">
        <f t="shared" ca="1" si="0"/>
        <v/>
      </c>
      <c r="M39" s="138" t="str">
        <f ca="1">IF(TYPE(MATCH($K$1,OFFSET('DS SO BAO DANH'!$R$6,M38,0):'DS SO BAO DANH'!$R$65,0)+M38)=16,"",MATCH($K$1,OFFSET('DS SO BAO DANH'!$R$6,M38,0):'DS SO BAO DANH'!$R$65,0)+M38)</f>
        <v/>
      </c>
    </row>
    <row r="40" spans="1:13" ht="24.9" hidden="1" customHeight="1" x14ac:dyDescent="0.25">
      <c r="A40" s="117" t="str">
        <f ca="1">IF(C40="","",MAX($A$8:A39)+1)</f>
        <v/>
      </c>
      <c r="B40" s="118" t="str">
        <f ca="1">+IF($M40="","",INDEX('DS SO BAO DANH'!$B$6:$B$65,$M40))</f>
        <v/>
      </c>
      <c r="C40" s="119" t="str">
        <f ca="1">+IF($M40="","",INDEX('DS SO BAO DANH'!$C$6:$C$65,$M40))</f>
        <v/>
      </c>
      <c r="D40" s="120" t="str">
        <f ca="1">+IF($M40="","",INDEX('DS SO BAO DANH'!$D$6:$D$65,$M40))</f>
        <v/>
      </c>
      <c r="E40" s="121" t="str">
        <f ca="1">+IF($M40="","",INDEX('DS SO BAO DANH'!$E$6:$E$65,$M40))</f>
        <v/>
      </c>
      <c r="F40" s="122" t="str">
        <f ca="1">+IF($M40="","",INDEX('DS SO BAO DANH'!$P$6:$P$65,$M40))</f>
        <v/>
      </c>
      <c r="G40" s="122" t="str">
        <f ca="1">+IF($M40="","",INDEX('DS SO BAO DANH'!$O$6:$O$65,$M40))</f>
        <v/>
      </c>
      <c r="H40" s="122"/>
      <c r="I40" s="122"/>
      <c r="J40" s="122"/>
      <c r="K40" s="123" t="str">
        <f t="shared" ca="1" si="0"/>
        <v/>
      </c>
      <c r="M40" s="138" t="str">
        <f ca="1">IF(TYPE(MATCH($K$1,OFFSET('DS SO BAO DANH'!$R$6,M39,0):'DS SO BAO DANH'!$R$65,0)+M39)=16,"",MATCH($K$1,OFFSET('DS SO BAO DANH'!$R$6,M39,0):'DS SO BAO DANH'!$R$65,0)+M39)</f>
        <v/>
      </c>
    </row>
    <row r="41" spans="1:13" ht="24.9" hidden="1" customHeight="1" x14ac:dyDescent="0.25">
      <c r="A41" s="117" t="str">
        <f ca="1">IF(C41="","",MAX($A$8:A40)+1)</f>
        <v/>
      </c>
      <c r="B41" s="118" t="str">
        <f ca="1">+IF($M41="","",INDEX('DS SO BAO DANH'!$B$6:$B$65,$M41))</f>
        <v/>
      </c>
      <c r="C41" s="119" t="str">
        <f ca="1">+IF($M41="","",INDEX('DS SO BAO DANH'!$C$6:$C$65,$M41))</f>
        <v/>
      </c>
      <c r="D41" s="120" t="str">
        <f ca="1">+IF($M41="","",INDEX('DS SO BAO DANH'!$D$6:$D$65,$M41))</f>
        <v/>
      </c>
      <c r="E41" s="121" t="str">
        <f ca="1">+IF($M41="","",INDEX('DS SO BAO DANH'!$E$6:$E$65,$M41))</f>
        <v/>
      </c>
      <c r="F41" s="122" t="str">
        <f ca="1">+IF($M41="","",INDEX('DS SO BAO DANH'!$P$6:$P$65,$M41))</f>
        <v/>
      </c>
      <c r="G41" s="122" t="str">
        <f ca="1">+IF($M41="","",INDEX('DS SO BAO DANH'!$O$6:$O$65,$M41))</f>
        <v/>
      </c>
      <c r="H41" s="122"/>
      <c r="I41" s="122"/>
      <c r="J41" s="122"/>
      <c r="K41" s="123" t="str">
        <f t="shared" ca="1" si="0"/>
        <v/>
      </c>
      <c r="M41" s="138" t="str">
        <f ca="1">IF(TYPE(MATCH($K$1,OFFSET('DS SO BAO DANH'!$R$6,M40,0):'DS SO BAO DANH'!$R$65,0)+M40)=16,"",MATCH($K$1,OFFSET('DS SO BAO DANH'!$R$6,M40,0):'DS SO BAO DANH'!$R$65,0)+M40)</f>
        <v/>
      </c>
    </row>
    <row r="42" spans="1:13" ht="24.9" hidden="1" customHeight="1" x14ac:dyDescent="0.25">
      <c r="A42" s="117" t="str">
        <f ca="1">IF(C42="","",MAX($A$8:A41)+1)</f>
        <v/>
      </c>
      <c r="B42" s="118" t="str">
        <f ca="1">+IF($M42="","",INDEX('DS SO BAO DANH'!$B$6:$B$65,$M42))</f>
        <v/>
      </c>
      <c r="C42" s="119" t="str">
        <f ca="1">+IF($M42="","",INDEX('DS SO BAO DANH'!$C$6:$C$65,$M42))</f>
        <v/>
      </c>
      <c r="D42" s="120" t="str">
        <f ca="1">+IF($M42="","",INDEX('DS SO BAO DANH'!$D$6:$D$65,$M42))</f>
        <v/>
      </c>
      <c r="E42" s="121" t="str">
        <f ca="1">+IF($M42="","",INDEX('DS SO BAO DANH'!$E$6:$E$65,$M42))</f>
        <v/>
      </c>
      <c r="F42" s="122" t="str">
        <f ca="1">+IF($M42="","",INDEX('DS SO BAO DANH'!$P$6:$P$65,$M42))</f>
        <v/>
      </c>
      <c r="G42" s="122" t="str">
        <f ca="1">+IF($M42="","",INDEX('DS SO BAO DANH'!$O$6:$O$65,$M42))</f>
        <v/>
      </c>
      <c r="H42" s="122"/>
      <c r="I42" s="122"/>
      <c r="J42" s="122"/>
      <c r="K42" s="123" t="str">
        <f t="shared" ca="1" si="0"/>
        <v/>
      </c>
      <c r="M42" s="138" t="str">
        <f ca="1">IF(TYPE(MATCH($K$1,OFFSET('DS SO BAO DANH'!$R$6,M41,0):'DS SO BAO DANH'!$R$65,0)+M41)=16,"",MATCH($K$1,OFFSET('DS SO BAO DANH'!$R$6,M41,0):'DS SO BAO DANH'!$R$65,0)+M41)</f>
        <v/>
      </c>
    </row>
    <row r="43" spans="1:13" ht="24.9" hidden="1" customHeight="1" x14ac:dyDescent="0.25">
      <c r="A43" s="117" t="str">
        <f ca="1">IF(C43="","",MAX($A$8:A42)+1)</f>
        <v/>
      </c>
      <c r="B43" s="118" t="str">
        <f ca="1">+IF($M43="","",INDEX('DS SO BAO DANH'!$B$6:$B$65,$M43))</f>
        <v/>
      </c>
      <c r="C43" s="119" t="str">
        <f ca="1">+IF($M43="","",INDEX('DS SO BAO DANH'!$C$6:$C$65,$M43))</f>
        <v/>
      </c>
      <c r="D43" s="120" t="str">
        <f ca="1">+IF($M43="","",INDEX('DS SO BAO DANH'!$D$6:$D$65,$M43))</f>
        <v/>
      </c>
      <c r="E43" s="121" t="str">
        <f ca="1">+IF($M43="","",INDEX('DS SO BAO DANH'!$E$6:$E$65,$M43))</f>
        <v/>
      </c>
      <c r="F43" s="122" t="str">
        <f ca="1">+IF($M43="","",INDEX('DS SO BAO DANH'!$P$6:$P$65,$M43))</f>
        <v/>
      </c>
      <c r="G43" s="122" t="str">
        <f ca="1">+IF($M43="","",INDEX('DS SO BAO DANH'!$O$6:$O$65,$M43))</f>
        <v/>
      </c>
      <c r="H43" s="122"/>
      <c r="I43" s="122"/>
      <c r="J43" s="122"/>
      <c r="K43" s="123" t="str">
        <f t="shared" ca="1" si="0"/>
        <v/>
      </c>
      <c r="M43" s="138" t="str">
        <f ca="1">IF(TYPE(MATCH($K$1,OFFSET('DS SO BAO DANH'!$R$6,M42,0):'DS SO BAO DANH'!$R$65,0)+M42)=16,"",MATCH($K$1,OFFSET('DS SO BAO DANH'!$R$6,M42,0):'DS SO BAO DANH'!$R$65,0)+M42)</f>
        <v/>
      </c>
    </row>
    <row r="44" spans="1:13" ht="24.9" hidden="1" customHeight="1" x14ac:dyDescent="0.25">
      <c r="A44" s="117" t="str">
        <f ca="1">IF(C44="","",MAX($A$8:A43)+1)</f>
        <v/>
      </c>
      <c r="B44" s="118" t="str">
        <f ca="1">+IF($M44="","",INDEX('DS SO BAO DANH'!$B$6:$B$65,$M44))</f>
        <v/>
      </c>
      <c r="C44" s="119" t="str">
        <f ca="1">+IF($M44="","",INDEX('DS SO BAO DANH'!$C$6:$C$65,$M44))</f>
        <v/>
      </c>
      <c r="D44" s="120" t="str">
        <f ca="1">+IF($M44="","",INDEX('DS SO BAO DANH'!$D$6:$D$65,$M44))</f>
        <v/>
      </c>
      <c r="E44" s="121" t="str">
        <f ca="1">+IF($M44="","",INDEX('DS SO BAO DANH'!$E$6:$E$65,$M44))</f>
        <v/>
      </c>
      <c r="F44" s="122" t="str">
        <f ca="1">+IF($M44="","",INDEX('DS SO BAO DANH'!$P$6:$P$65,$M44))</f>
        <v/>
      </c>
      <c r="G44" s="122" t="str">
        <f ca="1">+IF($M44="","",INDEX('DS SO BAO DANH'!$O$6:$O$65,$M44))</f>
        <v/>
      </c>
      <c r="H44" s="122"/>
      <c r="I44" s="122"/>
      <c r="J44" s="122"/>
      <c r="K44" s="123" t="str">
        <f t="shared" ca="1" si="0"/>
        <v/>
      </c>
      <c r="M44" s="138" t="str">
        <f ca="1">IF(TYPE(MATCH($K$1,OFFSET('DS SO BAO DANH'!$R$6,M43,0):'DS SO BAO DANH'!$R$65,0)+M43)=16,"",MATCH($K$1,OFFSET('DS SO BAO DANH'!$R$6,M43,0):'DS SO BAO DANH'!$R$65,0)+M43)</f>
        <v/>
      </c>
    </row>
    <row r="45" spans="1:13" s="189" customFormat="1" ht="21" customHeight="1" x14ac:dyDescent="0.3">
      <c r="A45" s="391" t="s">
        <v>423</v>
      </c>
      <c r="B45" s="391"/>
      <c r="C45" s="391"/>
      <c r="D45" s="385">
        <f ca="1">+COUNTIF(K9:K44,"IN")</f>
        <v>7</v>
      </c>
      <c r="E45" s="385"/>
      <c r="F45" s="187"/>
      <c r="G45" s="187"/>
      <c r="H45" s="187"/>
      <c r="I45" s="187"/>
      <c r="J45" s="187"/>
      <c r="K45" s="191" t="s">
        <v>422</v>
      </c>
      <c r="L45"/>
      <c r="M45"/>
    </row>
    <row r="46" spans="1:13" s="189" customFormat="1" ht="16.8" x14ac:dyDescent="0.3">
      <c r="A46" s="187"/>
      <c r="B46" s="188" t="s">
        <v>488</v>
      </c>
      <c r="D46" s="188"/>
      <c r="E46" s="187" t="s">
        <v>434</v>
      </c>
      <c r="H46" s="192" t="s">
        <v>435</v>
      </c>
      <c r="J46" s="192" t="s">
        <v>436</v>
      </c>
      <c r="K46" s="191" t="s">
        <v>422</v>
      </c>
      <c r="L46"/>
      <c r="M46"/>
    </row>
    <row r="47" spans="1:13" s="189" customFormat="1" ht="16.8" x14ac:dyDescent="0.3">
      <c r="A47" s="187"/>
      <c r="B47" s="188" t="s">
        <v>489</v>
      </c>
      <c r="D47" s="188"/>
      <c r="E47" s="187" t="s">
        <v>437</v>
      </c>
      <c r="F47" s="190"/>
      <c r="G47" s="190"/>
      <c r="H47" s="190"/>
      <c r="I47" s="190"/>
      <c r="J47" s="190"/>
      <c r="K47" s="191" t="s">
        <v>422</v>
      </c>
      <c r="L47"/>
      <c r="M47"/>
    </row>
    <row r="48" spans="1:13" ht="18" x14ac:dyDescent="0.35">
      <c r="A48" s="187"/>
      <c r="B48" s="187"/>
      <c r="C48" s="188"/>
      <c r="D48" s="188"/>
      <c r="E48" s="187"/>
      <c r="F48" s="187"/>
      <c r="G48" s="108"/>
      <c r="H48" s="108"/>
      <c r="I48" s="108"/>
      <c r="J48" s="111"/>
      <c r="K48" s="125" t="s">
        <v>422</v>
      </c>
    </row>
  </sheetData>
  <autoFilter ref="K8:M48">
    <filterColumn colId="0">
      <customFilters and="1">
        <customFilter operator="notEqual" val=" "/>
      </customFilters>
    </filterColumn>
  </autoFilter>
  <mergeCells count="10">
    <mergeCell ref="A45:C45"/>
    <mergeCell ref="A6:J6"/>
    <mergeCell ref="C8:D8"/>
    <mergeCell ref="D45:E45"/>
    <mergeCell ref="A1:E1"/>
    <mergeCell ref="F1:J1"/>
    <mergeCell ref="A2:E2"/>
    <mergeCell ref="F2:J2"/>
    <mergeCell ref="A4:J4"/>
    <mergeCell ref="A5:J5"/>
  </mergeCells>
  <dataValidations count="1">
    <dataValidation type="list" allowBlank="1" showInputMessage="1" showErrorMessage="1" prompt="Chọn Phòng thi ở đây!" sqref="K1">
      <formula1>sphong</formula1>
    </dataValidation>
  </dataValidations>
  <printOptions horizontalCentered="1"/>
  <pageMargins left="0.42" right="0.2" top="0.83" bottom="0.47" header="0.3" footer="0.24"/>
  <pageSetup paperSize="9" fitToHeight="0"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H66"/>
  <sheetViews>
    <sheetView topLeftCell="A13" workbookViewId="0">
      <selection sqref="A1:Z1"/>
    </sheetView>
  </sheetViews>
  <sheetFormatPr defaultColWidth="24.453125" defaultRowHeight="15.6" x14ac:dyDescent="0.3"/>
  <cols>
    <col min="1" max="1" width="5.54296875" style="111" customWidth="1"/>
    <col min="2" max="3" width="8" style="111" customWidth="1"/>
    <col min="4" max="4" width="13.81640625" style="111" customWidth="1"/>
    <col min="5" max="5" width="7.1796875" style="111" customWidth="1"/>
    <col min="6" max="6" width="7.54296875" style="111" customWidth="1"/>
    <col min="7" max="7" width="20.54296875" style="111" customWidth="1"/>
    <col min="8" max="252" width="7" style="111" customWidth="1"/>
    <col min="253" max="253" width="5.54296875" style="111" customWidth="1"/>
    <col min="254" max="254" width="10.36328125" style="111" customWidth="1"/>
    <col min="255" max="255" width="8.36328125" style="111" customWidth="1"/>
    <col min="256" max="16384" width="24.453125" style="111"/>
  </cols>
  <sheetData>
    <row r="1" spans="1:8" s="109" customFormat="1" ht="18" x14ac:dyDescent="0.35">
      <c r="A1" s="374" t="s">
        <v>430</v>
      </c>
      <c r="B1" s="374"/>
      <c r="C1" s="374"/>
      <c r="D1" s="392" t="s">
        <v>413</v>
      </c>
      <c r="E1" s="392"/>
      <c r="F1" s="392"/>
      <c r="G1" s="392"/>
    </row>
    <row r="2" spans="1:8" s="109" customFormat="1" ht="21" customHeight="1" x14ac:dyDescent="0.35">
      <c r="A2" s="389" t="s">
        <v>64</v>
      </c>
      <c r="B2" s="389"/>
      <c r="C2" s="389"/>
      <c r="D2" s="393" t="s">
        <v>415</v>
      </c>
      <c r="E2" s="393"/>
      <c r="F2" s="393"/>
      <c r="G2" s="393"/>
    </row>
    <row r="3" spans="1:8" s="109" customFormat="1" ht="7.5" customHeight="1" x14ac:dyDescent="0.35"/>
    <row r="4" spans="1:8" s="109" customFormat="1" ht="20.399999999999999" x14ac:dyDescent="0.35">
      <c r="A4" s="390" t="s">
        <v>492</v>
      </c>
      <c r="B4" s="390"/>
      <c r="C4" s="390"/>
      <c r="D4" s="390"/>
      <c r="E4" s="390"/>
      <c r="F4" s="390"/>
      <c r="G4" s="390"/>
    </row>
    <row r="5" spans="1:8" ht="8.25" customHeight="1" x14ac:dyDescent="0.3"/>
    <row r="6" spans="1:8" s="202" customFormat="1" ht="36" customHeight="1" x14ac:dyDescent="0.25">
      <c r="A6" s="200" t="s">
        <v>0</v>
      </c>
      <c r="B6" s="200" t="s">
        <v>493</v>
      </c>
      <c r="C6" s="200" t="s">
        <v>339</v>
      </c>
      <c r="D6" s="394" t="s">
        <v>1</v>
      </c>
      <c r="E6" s="395"/>
      <c r="F6" s="201" t="s">
        <v>494</v>
      </c>
      <c r="G6" s="200" t="s">
        <v>22</v>
      </c>
      <c r="H6" s="202" t="s">
        <v>495</v>
      </c>
    </row>
    <row r="7" spans="1:8" s="210" customFormat="1" ht="24" customHeight="1" x14ac:dyDescent="0.25">
      <c r="A7" s="203">
        <v>1</v>
      </c>
      <c r="B7" s="204"/>
      <c r="C7" s="205" t="s">
        <v>345</v>
      </c>
      <c r="D7" s="206" t="str">
        <f t="shared" ref="D7:D38" si="0">IF(C7="","",VLOOKUP(C7,sbd,2,0))</f>
        <v>Hoàng Thị</v>
      </c>
      <c r="E7" s="207" t="str">
        <f t="shared" ref="E7:E38" si="1">IF(C7="","",VLOOKUP(C7,sbd,3,0))</f>
        <v>Tìm</v>
      </c>
      <c r="F7" s="208">
        <v>50</v>
      </c>
      <c r="G7" s="209"/>
      <c r="H7" s="257" t="str">
        <f t="shared" ref="H7:H38" si="2">VLOOKUP(C7,sbd,17,0)</f>
        <v>01</v>
      </c>
    </row>
    <row r="8" spans="1:8" s="210" customFormat="1" ht="24" customHeight="1" x14ac:dyDescent="0.25">
      <c r="A8" s="203">
        <v>2</v>
      </c>
      <c r="B8" s="204"/>
      <c r="C8" s="205" t="s">
        <v>346</v>
      </c>
      <c r="D8" s="206" t="str">
        <f t="shared" si="0"/>
        <v>Võ Thị Mai</v>
      </c>
      <c r="E8" s="207" t="str">
        <f t="shared" si="1"/>
        <v>Diễm</v>
      </c>
      <c r="F8" s="208">
        <v>90</v>
      </c>
      <c r="G8" s="209"/>
      <c r="H8" s="257" t="str">
        <f t="shared" si="2"/>
        <v>01</v>
      </c>
    </row>
    <row r="9" spans="1:8" s="210" customFormat="1" ht="24" customHeight="1" x14ac:dyDescent="0.25">
      <c r="A9" s="203">
        <v>3</v>
      </c>
      <c r="B9" s="204"/>
      <c r="C9" s="205" t="s">
        <v>347</v>
      </c>
      <c r="D9" s="206" t="str">
        <f t="shared" si="0"/>
        <v>Nguyễn Thị Thu</v>
      </c>
      <c r="E9" s="207" t="str">
        <f t="shared" si="1"/>
        <v>Hà</v>
      </c>
      <c r="F9" s="208">
        <v>80</v>
      </c>
      <c r="G9" s="209"/>
      <c r="H9" s="257" t="str">
        <f t="shared" si="2"/>
        <v>01</v>
      </c>
    </row>
    <row r="10" spans="1:8" s="210" customFormat="1" ht="24" customHeight="1" x14ac:dyDescent="0.25">
      <c r="A10" s="203">
        <v>4</v>
      </c>
      <c r="B10" s="204"/>
      <c r="C10" s="205" t="s">
        <v>348</v>
      </c>
      <c r="D10" s="206" t="str">
        <f t="shared" si="0"/>
        <v>Lưu Thị</v>
      </c>
      <c r="E10" s="207" t="str">
        <f t="shared" si="1"/>
        <v xml:space="preserve">Hà </v>
      </c>
      <c r="F10" s="208">
        <v>82</v>
      </c>
      <c r="G10" s="209"/>
      <c r="H10" s="257" t="str">
        <f t="shared" si="2"/>
        <v>01</v>
      </c>
    </row>
    <row r="11" spans="1:8" s="210" customFormat="1" ht="24" customHeight="1" x14ac:dyDescent="0.25">
      <c r="A11" s="203">
        <v>5</v>
      </c>
      <c r="B11" s="204"/>
      <c r="C11" s="205" t="s">
        <v>350</v>
      </c>
      <c r="D11" s="206" t="str">
        <f t="shared" si="0"/>
        <v xml:space="preserve">Trần Thị </v>
      </c>
      <c r="E11" s="207" t="str">
        <f t="shared" si="1"/>
        <v>Hạnh</v>
      </c>
      <c r="F11" s="208">
        <v>84</v>
      </c>
      <c r="G11" s="209"/>
      <c r="H11" s="257" t="str">
        <f t="shared" si="2"/>
        <v>01</v>
      </c>
    </row>
    <row r="12" spans="1:8" s="210" customFormat="1" ht="24" customHeight="1" x14ac:dyDescent="0.25">
      <c r="A12" s="203">
        <v>6</v>
      </c>
      <c r="B12" s="204"/>
      <c r="C12" s="205" t="s">
        <v>351</v>
      </c>
      <c r="D12" s="206" t="str">
        <f t="shared" si="0"/>
        <v>Phạm Thị</v>
      </c>
      <c r="E12" s="207" t="str">
        <f t="shared" si="1"/>
        <v>Hòa</v>
      </c>
      <c r="F12" s="208">
        <v>50</v>
      </c>
      <c r="G12" s="209"/>
      <c r="H12" s="257" t="str">
        <f t="shared" si="2"/>
        <v>01</v>
      </c>
    </row>
    <row r="13" spans="1:8" s="210" customFormat="1" ht="24" customHeight="1" x14ac:dyDescent="0.25">
      <c r="A13" s="203">
        <v>7</v>
      </c>
      <c r="B13" s="204"/>
      <c r="C13" s="205" t="s">
        <v>352</v>
      </c>
      <c r="D13" s="206" t="str">
        <f t="shared" si="0"/>
        <v>Nguyễn Thị Kim</v>
      </c>
      <c r="E13" s="207" t="str">
        <f t="shared" si="1"/>
        <v>Hoài</v>
      </c>
      <c r="F13" s="208">
        <v>90</v>
      </c>
      <c r="G13" s="209"/>
      <c r="H13" s="257" t="str">
        <f t="shared" si="2"/>
        <v>01</v>
      </c>
    </row>
    <row r="14" spans="1:8" s="210" customFormat="1" ht="24" customHeight="1" x14ac:dyDescent="0.25">
      <c r="A14" s="203">
        <v>8</v>
      </c>
      <c r="B14" s="204"/>
      <c r="C14" s="205" t="s">
        <v>353</v>
      </c>
      <c r="D14" s="206" t="str">
        <f t="shared" si="0"/>
        <v>Lê Thị Bích</v>
      </c>
      <c r="E14" s="207" t="str">
        <f t="shared" si="1"/>
        <v>Hoài</v>
      </c>
      <c r="F14" s="208">
        <v>75</v>
      </c>
      <c r="G14" s="209"/>
      <c r="H14" s="257" t="str">
        <f t="shared" si="2"/>
        <v>01</v>
      </c>
    </row>
    <row r="15" spans="1:8" s="210" customFormat="1" ht="24" customHeight="1" x14ac:dyDescent="0.25">
      <c r="A15" s="203">
        <v>9</v>
      </c>
      <c r="B15" s="204"/>
      <c r="C15" s="205" t="s">
        <v>354</v>
      </c>
      <c r="D15" s="206" t="str">
        <f t="shared" si="0"/>
        <v>Nguyễn Thị</v>
      </c>
      <c r="E15" s="207" t="str">
        <f t="shared" si="1"/>
        <v>Hoàn</v>
      </c>
      <c r="F15" s="208">
        <v>90</v>
      </c>
      <c r="G15" s="209"/>
      <c r="H15" s="257" t="str">
        <f t="shared" si="2"/>
        <v>01</v>
      </c>
    </row>
    <row r="16" spans="1:8" s="210" customFormat="1" ht="24" customHeight="1" x14ac:dyDescent="0.25">
      <c r="A16" s="203">
        <v>10</v>
      </c>
      <c r="B16" s="204"/>
      <c r="C16" s="205" t="s">
        <v>355</v>
      </c>
      <c r="D16" s="206" t="str">
        <f t="shared" si="0"/>
        <v xml:space="preserve">Nguyễn Thị </v>
      </c>
      <c r="E16" s="207" t="str">
        <f t="shared" si="1"/>
        <v>Hồng</v>
      </c>
      <c r="F16" s="208">
        <v>100</v>
      </c>
      <c r="G16" s="209"/>
      <c r="H16" s="257" t="str">
        <f t="shared" si="2"/>
        <v>02</v>
      </c>
    </row>
    <row r="17" spans="1:8" s="210" customFormat="1" ht="24" customHeight="1" x14ac:dyDescent="0.25">
      <c r="A17" s="203">
        <v>11</v>
      </c>
      <c r="B17" s="204"/>
      <c r="C17" s="205" t="s">
        <v>356</v>
      </c>
      <c r="D17" s="206" t="str">
        <f t="shared" si="0"/>
        <v xml:space="preserve">Trần Thị </v>
      </c>
      <c r="E17" s="207" t="str">
        <f t="shared" si="1"/>
        <v>Huế</v>
      </c>
      <c r="F17" s="208">
        <v>70</v>
      </c>
      <c r="G17" s="209"/>
      <c r="H17" s="257" t="str">
        <f t="shared" si="2"/>
        <v>02</v>
      </c>
    </row>
    <row r="18" spans="1:8" s="210" customFormat="1" ht="24" customHeight="1" x14ac:dyDescent="0.25">
      <c r="A18" s="203">
        <v>12</v>
      </c>
      <c r="B18" s="204"/>
      <c r="C18" s="205" t="s">
        <v>357</v>
      </c>
      <c r="D18" s="206" t="str">
        <f t="shared" si="0"/>
        <v>Trần Thị Hồng</v>
      </c>
      <c r="E18" s="207" t="str">
        <f t="shared" si="1"/>
        <v>Nhung</v>
      </c>
      <c r="F18" s="208">
        <v>94</v>
      </c>
      <c r="G18" s="209"/>
      <c r="H18" s="257" t="str">
        <f t="shared" si="2"/>
        <v>02</v>
      </c>
    </row>
    <row r="19" spans="1:8" s="210" customFormat="1" ht="24" customHeight="1" x14ac:dyDescent="0.25">
      <c r="A19" s="203">
        <v>13</v>
      </c>
      <c r="B19" s="204"/>
      <c r="C19" s="205" t="s">
        <v>358</v>
      </c>
      <c r="D19" s="206" t="str">
        <f t="shared" si="0"/>
        <v>Nguyễn Thị</v>
      </c>
      <c r="E19" s="207" t="str">
        <f t="shared" si="1"/>
        <v>Thảnh</v>
      </c>
      <c r="F19" s="208">
        <v>63</v>
      </c>
      <c r="G19" s="209"/>
      <c r="H19" s="257" t="str">
        <f t="shared" si="2"/>
        <v>02</v>
      </c>
    </row>
    <row r="20" spans="1:8" s="210" customFormat="1" ht="24" customHeight="1" x14ac:dyDescent="0.25">
      <c r="A20" s="203">
        <v>14</v>
      </c>
      <c r="B20" s="204"/>
      <c r="C20" s="205" t="s">
        <v>359</v>
      </c>
      <c r="D20" s="206" t="str">
        <f t="shared" si="0"/>
        <v>Hoàng Thị</v>
      </c>
      <c r="E20" s="207" t="str">
        <f t="shared" si="1"/>
        <v>Thảo</v>
      </c>
      <c r="F20" s="208">
        <v>77</v>
      </c>
      <c r="G20" s="209"/>
      <c r="H20" s="257" t="str">
        <f t="shared" si="2"/>
        <v>02</v>
      </c>
    </row>
    <row r="21" spans="1:8" s="210" customFormat="1" ht="24" customHeight="1" x14ac:dyDescent="0.25">
      <c r="A21" s="203">
        <v>15</v>
      </c>
      <c r="B21" s="204"/>
      <c r="C21" s="205" t="s">
        <v>360</v>
      </c>
      <c r="D21" s="206" t="str">
        <f t="shared" si="0"/>
        <v>Nguyễn Thị</v>
      </c>
      <c r="E21" s="207" t="str">
        <f t="shared" si="1"/>
        <v>Thủy</v>
      </c>
      <c r="F21" s="208">
        <v>98</v>
      </c>
      <c r="G21" s="209"/>
      <c r="H21" s="257" t="str">
        <f t="shared" si="2"/>
        <v>02</v>
      </c>
    </row>
    <row r="22" spans="1:8" s="210" customFormat="1" ht="24" customHeight="1" x14ac:dyDescent="0.25">
      <c r="A22" s="203">
        <v>16</v>
      </c>
      <c r="B22" s="204"/>
      <c r="C22" s="205" t="s">
        <v>361</v>
      </c>
      <c r="D22" s="206" t="str">
        <f t="shared" si="0"/>
        <v>Nguyễn Thị Thùy</v>
      </c>
      <c r="E22" s="207" t="str">
        <f t="shared" si="1"/>
        <v>Trang</v>
      </c>
      <c r="F22" s="208">
        <v>90</v>
      </c>
      <c r="G22" s="209"/>
      <c r="H22" s="257" t="str">
        <f t="shared" si="2"/>
        <v>02</v>
      </c>
    </row>
    <row r="23" spans="1:8" s="210" customFormat="1" ht="24" customHeight="1" x14ac:dyDescent="0.25">
      <c r="A23" s="203">
        <v>17</v>
      </c>
      <c r="B23" s="204"/>
      <c r="C23" s="205" t="s">
        <v>362</v>
      </c>
      <c r="D23" s="206" t="str">
        <f t="shared" si="0"/>
        <v>Võ Thị</v>
      </c>
      <c r="E23" s="207" t="str">
        <f t="shared" si="1"/>
        <v>Trang</v>
      </c>
      <c r="F23" s="208">
        <v>0</v>
      </c>
      <c r="G23" s="209" t="s">
        <v>522</v>
      </c>
      <c r="H23" s="257" t="str">
        <f t="shared" si="2"/>
        <v>02</v>
      </c>
    </row>
    <row r="24" spans="1:8" s="210" customFormat="1" ht="24" customHeight="1" x14ac:dyDescent="0.25">
      <c r="A24" s="203">
        <v>18</v>
      </c>
      <c r="B24" s="204"/>
      <c r="C24" s="205" t="s">
        <v>363</v>
      </c>
      <c r="D24" s="206" t="str">
        <f t="shared" si="0"/>
        <v>Bùi Thị Thanh</v>
      </c>
      <c r="E24" s="207" t="str">
        <f t="shared" si="1"/>
        <v>Tú</v>
      </c>
      <c r="F24" s="208">
        <v>61</v>
      </c>
      <c r="G24" s="209"/>
      <c r="H24" s="257" t="str">
        <f t="shared" si="2"/>
        <v>02</v>
      </c>
    </row>
    <row r="25" spans="1:8" s="210" customFormat="1" ht="24" customHeight="1" x14ac:dyDescent="0.25">
      <c r="A25" s="203">
        <v>19</v>
      </c>
      <c r="B25" s="204"/>
      <c r="C25" s="205" t="s">
        <v>364</v>
      </c>
      <c r="D25" s="206" t="str">
        <f t="shared" si="0"/>
        <v>Trần Thị Thùy</v>
      </c>
      <c r="E25" s="207" t="str">
        <f t="shared" si="1"/>
        <v>Dung</v>
      </c>
      <c r="F25" s="208">
        <v>89</v>
      </c>
      <c r="G25" s="209"/>
      <c r="H25" s="257" t="str">
        <f t="shared" si="2"/>
        <v>03</v>
      </c>
    </row>
    <row r="26" spans="1:8" s="210" customFormat="1" ht="24" customHeight="1" x14ac:dyDescent="0.25">
      <c r="A26" s="203">
        <v>20</v>
      </c>
      <c r="B26" s="204"/>
      <c r="C26" s="205" t="s">
        <v>365</v>
      </c>
      <c r="D26" s="206" t="str">
        <f t="shared" si="0"/>
        <v>Nguyễn Thị Thùy</v>
      </c>
      <c r="E26" s="207" t="str">
        <f t="shared" si="1"/>
        <v>Dương</v>
      </c>
      <c r="F26" s="208">
        <v>95</v>
      </c>
      <c r="G26" s="209"/>
      <c r="H26" s="257" t="str">
        <f t="shared" si="2"/>
        <v>03</v>
      </c>
    </row>
    <row r="27" spans="1:8" s="210" customFormat="1" ht="24" customHeight="1" x14ac:dyDescent="0.25">
      <c r="A27" s="203">
        <v>21</v>
      </c>
      <c r="B27" s="204"/>
      <c r="C27" s="205" t="s">
        <v>366</v>
      </c>
      <c r="D27" s="206" t="str">
        <f t="shared" si="0"/>
        <v>Phan Thị Thúy</v>
      </c>
      <c r="E27" s="207" t="str">
        <f t="shared" si="1"/>
        <v>Hằng</v>
      </c>
      <c r="F27" s="208">
        <v>66</v>
      </c>
      <c r="G27" s="209"/>
      <c r="H27" s="257" t="str">
        <f t="shared" si="2"/>
        <v>03</v>
      </c>
    </row>
    <row r="28" spans="1:8" s="210" customFormat="1" ht="24" customHeight="1" x14ac:dyDescent="0.25">
      <c r="A28" s="203">
        <v>22</v>
      </c>
      <c r="B28" s="204"/>
      <c r="C28" s="205" t="s">
        <v>367</v>
      </c>
      <c r="D28" s="206" t="str">
        <f t="shared" si="0"/>
        <v>Võ Thị</v>
      </c>
      <c r="E28" s="207" t="str">
        <f t="shared" si="1"/>
        <v>Hiền</v>
      </c>
      <c r="F28" s="208">
        <v>0</v>
      </c>
      <c r="G28" s="209"/>
      <c r="H28" s="257" t="str">
        <f t="shared" si="2"/>
        <v>03</v>
      </c>
    </row>
    <row r="29" spans="1:8" s="210" customFormat="1" ht="24" customHeight="1" x14ac:dyDescent="0.25">
      <c r="A29" s="203">
        <v>23</v>
      </c>
      <c r="B29" s="204"/>
      <c r="C29" s="205" t="s">
        <v>368</v>
      </c>
      <c r="D29" s="206" t="str">
        <f t="shared" si="0"/>
        <v>Lê Thị</v>
      </c>
      <c r="E29" s="207" t="str">
        <f t="shared" si="1"/>
        <v>Lan</v>
      </c>
      <c r="F29" s="208">
        <v>99.5</v>
      </c>
      <c r="G29" s="209"/>
      <c r="H29" s="257" t="str">
        <f t="shared" si="2"/>
        <v>03</v>
      </c>
    </row>
    <row r="30" spans="1:8" s="210" customFormat="1" ht="24" customHeight="1" x14ac:dyDescent="0.25">
      <c r="A30" s="203">
        <v>24</v>
      </c>
      <c r="B30" s="204"/>
      <c r="C30" s="205" t="s">
        <v>369</v>
      </c>
      <c r="D30" s="206" t="str">
        <f t="shared" si="0"/>
        <v>Hoàng Thị Hồng</v>
      </c>
      <c r="E30" s="207" t="str">
        <f t="shared" si="1"/>
        <v>Lĩnh</v>
      </c>
      <c r="F30" s="208">
        <v>93</v>
      </c>
      <c r="G30" s="209"/>
      <c r="H30" s="257" t="str">
        <f t="shared" si="2"/>
        <v>03</v>
      </c>
    </row>
    <row r="31" spans="1:8" s="210" customFormat="1" ht="24" customHeight="1" x14ac:dyDescent="0.25">
      <c r="A31" s="203">
        <v>25</v>
      </c>
      <c r="B31" s="204"/>
      <c r="C31" s="205" t="s">
        <v>371</v>
      </c>
      <c r="D31" s="206" t="str">
        <f t="shared" si="0"/>
        <v xml:space="preserve">Phan Thị </v>
      </c>
      <c r="E31" s="207" t="str">
        <f t="shared" si="1"/>
        <v>Nhung</v>
      </c>
      <c r="F31" s="208">
        <v>99</v>
      </c>
      <c r="G31" s="209"/>
      <c r="H31" s="257" t="str">
        <f t="shared" si="2"/>
        <v>03</v>
      </c>
    </row>
    <row r="32" spans="1:8" s="210" customFormat="1" ht="24" customHeight="1" x14ac:dyDescent="0.25">
      <c r="A32" s="203">
        <v>26</v>
      </c>
      <c r="B32" s="204"/>
      <c r="C32" s="205" t="s">
        <v>372</v>
      </c>
      <c r="D32" s="206" t="str">
        <f t="shared" si="0"/>
        <v>Bùi Thị Mi</v>
      </c>
      <c r="E32" s="207" t="str">
        <f t="shared" si="1"/>
        <v>Sa</v>
      </c>
      <c r="F32" s="208">
        <v>80</v>
      </c>
      <c r="G32" s="209"/>
      <c r="H32" s="257" t="str">
        <f t="shared" si="2"/>
        <v>03</v>
      </c>
    </row>
    <row r="33" spans="1:8" s="210" customFormat="1" ht="24" customHeight="1" x14ac:dyDescent="0.25">
      <c r="A33" s="203">
        <v>27</v>
      </c>
      <c r="B33" s="204"/>
      <c r="C33" s="205" t="s">
        <v>373</v>
      </c>
      <c r="D33" s="206" t="str">
        <f t="shared" si="0"/>
        <v>Hoàng Thị</v>
      </c>
      <c r="E33" s="207" t="str">
        <f t="shared" si="1"/>
        <v>Thảo</v>
      </c>
      <c r="F33" s="208">
        <v>99</v>
      </c>
      <c r="G33" s="209"/>
      <c r="H33" s="257" t="str">
        <f t="shared" si="2"/>
        <v>03</v>
      </c>
    </row>
    <row r="34" spans="1:8" s="210" customFormat="1" ht="24" customHeight="1" x14ac:dyDescent="0.25">
      <c r="A34" s="203">
        <v>28</v>
      </c>
      <c r="B34" s="204"/>
      <c r="C34" s="205" t="s">
        <v>375</v>
      </c>
      <c r="D34" s="206" t="str">
        <f t="shared" si="0"/>
        <v>Nguyễn Thị</v>
      </c>
      <c r="E34" s="207" t="str">
        <f t="shared" si="1"/>
        <v>Thuận</v>
      </c>
      <c r="F34" s="208">
        <v>97</v>
      </c>
      <c r="G34" s="209"/>
      <c r="H34" s="257" t="str">
        <f t="shared" si="2"/>
        <v>03</v>
      </c>
    </row>
    <row r="35" spans="1:8" s="210" customFormat="1" ht="24" customHeight="1" x14ac:dyDescent="0.25">
      <c r="A35" s="203">
        <v>29</v>
      </c>
      <c r="B35" s="204"/>
      <c r="C35" s="205" t="s">
        <v>376</v>
      </c>
      <c r="D35" s="206" t="str">
        <f t="shared" si="0"/>
        <v>Lê Thị</v>
      </c>
      <c r="E35" s="207" t="str">
        <f t="shared" si="1"/>
        <v>Xuân</v>
      </c>
      <c r="F35" s="208">
        <v>93</v>
      </c>
      <c r="G35" s="209"/>
      <c r="H35" s="257" t="str">
        <f t="shared" si="2"/>
        <v>03</v>
      </c>
    </row>
    <row r="36" spans="1:8" s="210" customFormat="1" ht="24" customHeight="1" x14ac:dyDescent="0.25">
      <c r="A36" s="203">
        <v>30</v>
      </c>
      <c r="B36" s="204"/>
      <c r="C36" s="205" t="s">
        <v>377</v>
      </c>
      <c r="D36" s="206" t="str">
        <f t="shared" si="0"/>
        <v>Trần Thị</v>
      </c>
      <c r="E36" s="207" t="str">
        <f t="shared" si="1"/>
        <v>Thắm</v>
      </c>
      <c r="F36" s="208">
        <v>88</v>
      </c>
      <c r="G36" s="209"/>
      <c r="H36" s="257" t="str">
        <f t="shared" si="2"/>
        <v>03</v>
      </c>
    </row>
    <row r="37" spans="1:8" s="210" customFormat="1" ht="24" customHeight="1" x14ac:dyDescent="0.25">
      <c r="A37" s="203">
        <v>31</v>
      </c>
      <c r="B37" s="204"/>
      <c r="C37" s="205" t="s">
        <v>378</v>
      </c>
      <c r="D37" s="206" t="str">
        <f t="shared" si="0"/>
        <v>Tạ Thị</v>
      </c>
      <c r="E37" s="207" t="str">
        <f t="shared" si="1"/>
        <v>Huế</v>
      </c>
      <c r="F37" s="208">
        <v>35</v>
      </c>
      <c r="G37" s="209"/>
      <c r="H37" s="257" t="str">
        <f t="shared" si="2"/>
        <v>04</v>
      </c>
    </row>
    <row r="38" spans="1:8" s="210" customFormat="1" ht="24" customHeight="1" x14ac:dyDescent="0.25">
      <c r="A38" s="203">
        <v>32</v>
      </c>
      <c r="B38" s="204"/>
      <c r="C38" s="205" t="s">
        <v>379</v>
      </c>
      <c r="D38" s="206" t="str">
        <f t="shared" si="0"/>
        <v>Lê Thị Khánh</v>
      </c>
      <c r="E38" s="207" t="str">
        <f t="shared" si="1"/>
        <v>Ly</v>
      </c>
      <c r="F38" s="208">
        <v>95</v>
      </c>
      <c r="G38" s="209"/>
      <c r="H38" s="257" t="str">
        <f t="shared" si="2"/>
        <v>04</v>
      </c>
    </row>
    <row r="39" spans="1:8" s="210" customFormat="1" ht="24" customHeight="1" x14ac:dyDescent="0.25">
      <c r="A39" s="203">
        <v>33</v>
      </c>
      <c r="B39" s="204"/>
      <c r="C39" s="205" t="s">
        <v>380</v>
      </c>
      <c r="D39" s="206" t="str">
        <f t="shared" ref="D39:D55" si="3">IF(C39="","",VLOOKUP(C39,sbd,2,0))</f>
        <v>Đặng Ngọc Thanh</v>
      </c>
      <c r="E39" s="207" t="str">
        <f t="shared" ref="E39:E55" si="4">IF(C39="","",VLOOKUP(C39,sbd,3,0))</f>
        <v>Mai</v>
      </c>
      <c r="F39" s="208">
        <v>100</v>
      </c>
      <c r="G39" s="209"/>
      <c r="H39" s="257" t="str">
        <f t="shared" ref="H39:H55" si="5">VLOOKUP(C39,sbd,17,0)</f>
        <v>04</v>
      </c>
    </row>
    <row r="40" spans="1:8" s="210" customFormat="1" ht="24" customHeight="1" x14ac:dyDescent="0.25">
      <c r="A40" s="203">
        <v>34</v>
      </c>
      <c r="B40" s="204"/>
      <c r="C40" s="205" t="s">
        <v>381</v>
      </c>
      <c r="D40" s="206" t="str">
        <f t="shared" si="3"/>
        <v>Phan Thị</v>
      </c>
      <c r="E40" s="207" t="str">
        <f t="shared" si="4"/>
        <v>Thanh</v>
      </c>
      <c r="F40" s="208">
        <v>35</v>
      </c>
      <c r="G40" s="209"/>
      <c r="H40" s="257" t="str">
        <f t="shared" si="5"/>
        <v>04</v>
      </c>
    </row>
    <row r="41" spans="1:8" s="210" customFormat="1" ht="24" customHeight="1" x14ac:dyDescent="0.25">
      <c r="A41" s="203">
        <v>35</v>
      </c>
      <c r="B41" s="204"/>
      <c r="C41" s="205" t="s">
        <v>382</v>
      </c>
      <c r="D41" s="206" t="str">
        <f t="shared" si="3"/>
        <v>Hoàng Thị</v>
      </c>
      <c r="E41" s="207" t="str">
        <f t="shared" si="4"/>
        <v>Tình</v>
      </c>
      <c r="F41" s="208">
        <v>100</v>
      </c>
      <c r="G41" s="209"/>
      <c r="H41" s="257" t="str">
        <f t="shared" si="5"/>
        <v>04</v>
      </c>
    </row>
    <row r="42" spans="1:8" s="210" customFormat="1" ht="24" customHeight="1" x14ac:dyDescent="0.25">
      <c r="A42" s="203">
        <v>36</v>
      </c>
      <c r="B42" s="204"/>
      <c r="C42" s="205" t="s">
        <v>383</v>
      </c>
      <c r="D42" s="206" t="str">
        <f t="shared" si="3"/>
        <v>Hoàng Đức</v>
      </c>
      <c r="E42" s="207" t="str">
        <f t="shared" si="4"/>
        <v>Duẩn</v>
      </c>
      <c r="F42" s="208">
        <v>100</v>
      </c>
      <c r="G42" s="209"/>
      <c r="H42" s="257" t="str">
        <f t="shared" si="5"/>
        <v>04</v>
      </c>
    </row>
    <row r="43" spans="1:8" s="210" customFormat="1" ht="24" customHeight="1" x14ac:dyDescent="0.25">
      <c r="A43" s="203">
        <v>37</v>
      </c>
      <c r="B43" s="204"/>
      <c r="C43" s="205" t="s">
        <v>384</v>
      </c>
      <c r="D43" s="206" t="str">
        <f t="shared" si="3"/>
        <v xml:space="preserve">Trần Thị Thùy </v>
      </c>
      <c r="E43" s="207" t="str">
        <f t="shared" si="4"/>
        <v>Linh</v>
      </c>
      <c r="F43" s="208">
        <v>73</v>
      </c>
      <c r="G43" s="209"/>
      <c r="H43" s="257" t="str">
        <f t="shared" si="5"/>
        <v>04</v>
      </c>
    </row>
    <row r="44" spans="1:8" s="210" customFormat="1" ht="24" customHeight="1" x14ac:dyDescent="0.25">
      <c r="A44" s="203">
        <v>38</v>
      </c>
      <c r="B44" s="204"/>
      <c r="C44" s="205" t="s">
        <v>385</v>
      </c>
      <c r="D44" s="206" t="str">
        <f t="shared" si="3"/>
        <v>Trần Văn</v>
      </c>
      <c r="E44" s="207" t="str">
        <f t="shared" si="4"/>
        <v>Quân</v>
      </c>
      <c r="F44" s="208">
        <v>55</v>
      </c>
      <c r="G44" s="209"/>
      <c r="H44" s="257" t="str">
        <f t="shared" si="5"/>
        <v>04</v>
      </c>
    </row>
    <row r="45" spans="1:8" s="210" customFormat="1" ht="24" customHeight="1" x14ac:dyDescent="0.25">
      <c r="A45" s="203">
        <v>39</v>
      </c>
      <c r="B45" s="204"/>
      <c r="C45" s="205" t="s">
        <v>386</v>
      </c>
      <c r="D45" s="206" t="str">
        <f t="shared" si="3"/>
        <v>Lê Công</v>
      </c>
      <c r="E45" s="207" t="str">
        <f t="shared" si="4"/>
        <v>Sơn</v>
      </c>
      <c r="F45" s="208">
        <v>100</v>
      </c>
      <c r="G45" s="209"/>
      <c r="H45" s="257" t="str">
        <f t="shared" si="5"/>
        <v>04</v>
      </c>
    </row>
    <row r="46" spans="1:8" s="210" customFormat="1" ht="24" customHeight="1" x14ac:dyDescent="0.25">
      <c r="A46" s="203">
        <v>40</v>
      </c>
      <c r="B46" s="204"/>
      <c r="C46" s="205" t="s">
        <v>387</v>
      </c>
      <c r="D46" s="206" t="str">
        <f t="shared" si="3"/>
        <v>Nguyễn Thị Huyền</v>
      </c>
      <c r="E46" s="207" t="str">
        <f t="shared" si="4"/>
        <v>Trang</v>
      </c>
      <c r="F46" s="208">
        <v>70</v>
      </c>
      <c r="G46" s="209"/>
      <c r="H46" s="257" t="str">
        <f t="shared" si="5"/>
        <v>04</v>
      </c>
    </row>
    <row r="47" spans="1:8" s="210" customFormat="1" ht="24" customHeight="1" x14ac:dyDescent="0.25">
      <c r="A47" s="203">
        <v>41</v>
      </c>
      <c r="B47" s="204"/>
      <c r="C47" s="205" t="s">
        <v>388</v>
      </c>
      <c r="D47" s="206" t="str">
        <f t="shared" si="3"/>
        <v>Lê Quốc</v>
      </c>
      <c r="E47" s="207" t="str">
        <f t="shared" si="4"/>
        <v>Trung</v>
      </c>
      <c r="F47" s="208">
        <v>100</v>
      </c>
      <c r="G47" s="209"/>
      <c r="H47" s="257" t="str">
        <f t="shared" si="5"/>
        <v>04</v>
      </c>
    </row>
    <row r="48" spans="1:8" s="210" customFormat="1" ht="24" customHeight="1" x14ac:dyDescent="0.25">
      <c r="A48" s="203">
        <v>42</v>
      </c>
      <c r="B48" s="204"/>
      <c r="C48" s="205" t="s">
        <v>389</v>
      </c>
      <c r="D48" s="206" t="str">
        <f t="shared" si="3"/>
        <v xml:space="preserve">Nguyễn Thị </v>
      </c>
      <c r="E48" s="207" t="str">
        <f t="shared" si="4"/>
        <v>Thương</v>
      </c>
      <c r="F48" s="208">
        <v>90</v>
      </c>
      <c r="G48" s="209"/>
      <c r="H48" s="257" t="str">
        <f t="shared" si="5"/>
        <v>04</v>
      </c>
    </row>
    <row r="49" spans="1:8" s="210" customFormat="1" ht="24" customHeight="1" x14ac:dyDescent="0.25">
      <c r="A49" s="203">
        <v>43</v>
      </c>
      <c r="B49" s="204"/>
      <c r="C49" s="205" t="s">
        <v>390</v>
      </c>
      <c r="D49" s="206" t="str">
        <f t="shared" si="3"/>
        <v>Phan Thị Lan</v>
      </c>
      <c r="E49" s="207" t="str">
        <f t="shared" si="4"/>
        <v>Anh</v>
      </c>
      <c r="F49" s="208">
        <v>100</v>
      </c>
      <c r="G49" s="209"/>
      <c r="H49" s="257" t="str">
        <f t="shared" si="5"/>
        <v>05</v>
      </c>
    </row>
    <row r="50" spans="1:8" s="210" customFormat="1" ht="24" customHeight="1" x14ac:dyDescent="0.25">
      <c r="A50" s="203">
        <v>44</v>
      </c>
      <c r="B50" s="204"/>
      <c r="C50" s="205" t="s">
        <v>391</v>
      </c>
      <c r="D50" s="206" t="str">
        <f t="shared" si="3"/>
        <v xml:space="preserve">Phan Thị </v>
      </c>
      <c r="E50" s="207" t="str">
        <f t="shared" si="4"/>
        <v>Linh</v>
      </c>
      <c r="F50" s="208">
        <v>99.5</v>
      </c>
      <c r="G50" s="209"/>
      <c r="H50" s="257" t="str">
        <f t="shared" si="5"/>
        <v>05</v>
      </c>
    </row>
    <row r="51" spans="1:8" s="210" customFormat="1" ht="24" customHeight="1" x14ac:dyDescent="0.25">
      <c r="A51" s="203">
        <v>45</v>
      </c>
      <c r="B51" s="204"/>
      <c r="C51" s="205" t="s">
        <v>392</v>
      </c>
      <c r="D51" s="206" t="str">
        <f t="shared" si="3"/>
        <v>Dương Thị Hà</v>
      </c>
      <c r="E51" s="207" t="str">
        <f t="shared" si="4"/>
        <v>Trang</v>
      </c>
      <c r="F51" s="208">
        <v>99</v>
      </c>
      <c r="G51" s="209"/>
      <c r="H51" s="257" t="str">
        <f t="shared" si="5"/>
        <v>05</v>
      </c>
    </row>
    <row r="52" spans="1:8" s="210" customFormat="1" ht="24" customHeight="1" x14ac:dyDescent="0.25">
      <c r="A52" s="203">
        <v>46</v>
      </c>
      <c r="B52" s="204"/>
      <c r="C52" s="205" t="s">
        <v>393</v>
      </c>
      <c r="D52" s="206" t="str">
        <f t="shared" si="3"/>
        <v>Phạm Thị</v>
      </c>
      <c r="E52" s="207" t="str">
        <f t="shared" si="4"/>
        <v>Mai</v>
      </c>
      <c r="F52" s="208">
        <v>99</v>
      </c>
      <c r="G52" s="209"/>
      <c r="H52" s="257" t="str">
        <f t="shared" si="5"/>
        <v>05</v>
      </c>
    </row>
    <row r="53" spans="1:8" s="210" customFormat="1" ht="24" customHeight="1" x14ac:dyDescent="0.25">
      <c r="A53" s="203">
        <v>47</v>
      </c>
      <c r="B53" s="204"/>
      <c r="C53" s="205" t="s">
        <v>394</v>
      </c>
      <c r="D53" s="206" t="str">
        <f t="shared" si="3"/>
        <v>Nguyễn Thị</v>
      </c>
      <c r="E53" s="207" t="str">
        <f t="shared" si="4"/>
        <v>Lương</v>
      </c>
      <c r="F53" s="208">
        <v>98</v>
      </c>
      <c r="G53" s="209"/>
      <c r="H53" s="257" t="str">
        <f t="shared" si="5"/>
        <v>05</v>
      </c>
    </row>
    <row r="54" spans="1:8" s="210" customFormat="1" ht="24" customHeight="1" x14ac:dyDescent="0.25">
      <c r="A54" s="203">
        <v>48</v>
      </c>
      <c r="B54" s="204"/>
      <c r="C54" s="205" t="s">
        <v>395</v>
      </c>
      <c r="D54" s="206" t="str">
        <f t="shared" si="3"/>
        <v>Lê Thị Kim</v>
      </c>
      <c r="E54" s="207" t="str">
        <f t="shared" si="4"/>
        <v>Anh</v>
      </c>
      <c r="F54" s="208">
        <v>85</v>
      </c>
      <c r="G54" s="209"/>
      <c r="H54" s="257" t="str">
        <f t="shared" si="5"/>
        <v>05</v>
      </c>
    </row>
    <row r="55" spans="1:8" s="210" customFormat="1" ht="24" customHeight="1" x14ac:dyDescent="0.25">
      <c r="A55" s="203">
        <v>49</v>
      </c>
      <c r="B55" s="204"/>
      <c r="C55" s="205" t="s">
        <v>396</v>
      </c>
      <c r="D55" s="206" t="str">
        <f t="shared" si="3"/>
        <v>Hoàng Thị</v>
      </c>
      <c r="E55" s="207" t="str">
        <f t="shared" si="4"/>
        <v>Quý</v>
      </c>
      <c r="F55" s="208">
        <v>99</v>
      </c>
      <c r="G55" s="209"/>
      <c r="H55" s="257" t="str">
        <f t="shared" si="5"/>
        <v>05</v>
      </c>
    </row>
    <row r="56" spans="1:8" s="109" customFormat="1" ht="27" customHeight="1" x14ac:dyDescent="0.35">
      <c r="B56" s="111" t="s">
        <v>496</v>
      </c>
      <c r="C56" s="111"/>
      <c r="D56" s="111" t="s">
        <v>497</v>
      </c>
      <c r="E56" s="211" t="s">
        <v>498</v>
      </c>
      <c r="F56" s="212"/>
    </row>
    <row r="57" spans="1:8" s="109" customFormat="1" ht="27" customHeight="1" x14ac:dyDescent="0.35">
      <c r="B57" s="111" t="s">
        <v>499</v>
      </c>
      <c r="C57" s="111"/>
      <c r="D57" s="111" t="s">
        <v>500</v>
      </c>
      <c r="E57" s="213"/>
      <c r="F57" s="214"/>
    </row>
    <row r="58" spans="1:8" s="109" customFormat="1" ht="27" customHeight="1" x14ac:dyDescent="0.35">
      <c r="B58" s="111" t="s">
        <v>501</v>
      </c>
      <c r="C58" s="111"/>
      <c r="D58" s="215" t="s">
        <v>502</v>
      </c>
      <c r="E58" s="213"/>
      <c r="F58" s="214"/>
    </row>
    <row r="59" spans="1:8" s="109" customFormat="1" ht="27" customHeight="1" x14ac:dyDescent="0.35">
      <c r="B59" s="111" t="s">
        <v>503</v>
      </c>
      <c r="C59" s="111"/>
      <c r="D59" s="215" t="s">
        <v>502</v>
      </c>
      <c r="E59" s="213"/>
      <c r="F59" s="214"/>
    </row>
    <row r="60" spans="1:8" s="109" customFormat="1" ht="27" customHeight="1" x14ac:dyDescent="0.35">
      <c r="B60" s="111" t="s">
        <v>504</v>
      </c>
      <c r="C60" s="111"/>
      <c r="D60" s="215" t="s">
        <v>502</v>
      </c>
      <c r="E60" s="213"/>
      <c r="F60" s="214"/>
    </row>
    <row r="61" spans="1:8" s="109" customFormat="1" ht="13.5" customHeight="1" x14ac:dyDescent="0.35">
      <c r="D61" s="136"/>
      <c r="E61" s="214"/>
      <c r="F61" s="214"/>
    </row>
    <row r="62" spans="1:8" s="216" customFormat="1" ht="17.399999999999999" x14ac:dyDescent="0.3">
      <c r="A62" s="375" t="s">
        <v>505</v>
      </c>
      <c r="B62" s="375"/>
      <c r="C62" s="375"/>
      <c r="D62" s="375"/>
      <c r="E62" s="375"/>
      <c r="F62" s="375"/>
      <c r="G62" s="375"/>
    </row>
    <row r="63" spans="1:8" ht="16.8" x14ac:dyDescent="0.3">
      <c r="A63" s="217"/>
      <c r="B63" s="217"/>
      <c r="C63" s="194"/>
      <c r="D63" s="194"/>
      <c r="E63" s="194"/>
      <c r="F63" s="194"/>
      <c r="G63" s="194"/>
    </row>
    <row r="64" spans="1:8" ht="18" x14ac:dyDescent="0.35">
      <c r="G64" s="108"/>
    </row>
    <row r="65" spans="7:7" ht="18" x14ac:dyDescent="0.35">
      <c r="G65" s="108"/>
    </row>
    <row r="66" spans="7:7" ht="17.399999999999999" x14ac:dyDescent="0.3">
      <c r="G66" s="124"/>
    </row>
  </sheetData>
  <mergeCells count="7">
    <mergeCell ref="A62:G62"/>
    <mergeCell ref="A1:C1"/>
    <mergeCell ref="D1:G1"/>
    <mergeCell ref="A2:C2"/>
    <mergeCell ref="D2:G2"/>
    <mergeCell ref="A4:G4"/>
    <mergeCell ref="D6:E6"/>
  </mergeCells>
  <printOptions horizontalCentered="1"/>
  <pageMargins left="0.70866141732283472" right="0.27559055118110237" top="0.35433070866141736" bottom="0.47244094488188981" header="0.15748031496062992" footer="0.23622047244094491"/>
  <pageSetup paperSize="9" fitToHeight="0"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P62"/>
  <sheetViews>
    <sheetView topLeftCell="A10" workbookViewId="0">
      <selection sqref="A1:Z1"/>
    </sheetView>
  </sheetViews>
  <sheetFormatPr defaultColWidth="4.1796875" defaultRowHeight="15.6" x14ac:dyDescent="0.25"/>
  <cols>
    <col min="1" max="1" width="4.1796875" style="244" customWidth="1"/>
    <col min="2" max="2" width="4.6328125" style="244" customWidth="1"/>
    <col min="3" max="3" width="13.453125" style="222" customWidth="1"/>
    <col min="4" max="4" width="6.81640625" style="222" customWidth="1"/>
    <col min="5" max="5" width="9" style="244" customWidth="1"/>
    <col min="6" max="6" width="3.54296875" style="244" customWidth="1"/>
    <col min="7" max="7" width="4.36328125" style="244" customWidth="1"/>
    <col min="8" max="8" width="20.54296875" style="245" customWidth="1"/>
    <col min="9" max="14" width="5.90625" style="245" customWidth="1"/>
    <col min="15" max="15" width="9.1796875" style="245" customWidth="1"/>
    <col min="16" max="253" width="7" style="240" customWidth="1"/>
    <col min="254" max="16384" width="4.1796875" style="240"/>
  </cols>
  <sheetData>
    <row r="1" spans="1:16" s="219" customFormat="1" ht="18" x14ac:dyDescent="0.35">
      <c r="A1" s="396" t="s">
        <v>430</v>
      </c>
      <c r="B1" s="396"/>
      <c r="C1" s="396"/>
      <c r="D1" s="396"/>
      <c r="E1" s="396"/>
      <c r="F1" s="397" t="s">
        <v>413</v>
      </c>
      <c r="G1" s="397"/>
      <c r="H1" s="397"/>
      <c r="I1" s="397"/>
      <c r="J1" s="397"/>
      <c r="K1" s="397"/>
      <c r="L1" s="397"/>
      <c r="M1" s="397"/>
      <c r="N1" s="397"/>
      <c r="O1" s="397"/>
    </row>
    <row r="2" spans="1:16" s="219" customFormat="1" ht="21" customHeight="1" x14ac:dyDescent="0.35">
      <c r="A2" s="398" t="s">
        <v>64</v>
      </c>
      <c r="B2" s="398"/>
      <c r="C2" s="398"/>
      <c r="D2" s="398"/>
      <c r="E2" s="398"/>
      <c r="F2" s="398" t="s">
        <v>415</v>
      </c>
      <c r="G2" s="398"/>
      <c r="H2" s="398"/>
      <c r="I2" s="398"/>
      <c r="J2" s="398"/>
      <c r="K2" s="398"/>
      <c r="L2" s="398"/>
      <c r="M2" s="398"/>
      <c r="N2" s="398"/>
      <c r="O2" s="398"/>
    </row>
    <row r="3" spans="1:16" s="219" customFormat="1" ht="14.25" customHeight="1" x14ac:dyDescent="0.35">
      <c r="A3" s="218"/>
      <c r="B3" s="221"/>
      <c r="C3" s="220"/>
      <c r="D3" s="220"/>
      <c r="H3" s="220"/>
    </row>
    <row r="4" spans="1:16" s="222" customFormat="1" ht="17.399999999999999" x14ac:dyDescent="0.25">
      <c r="A4" s="399" t="s">
        <v>506</v>
      </c>
      <c r="B4" s="399"/>
      <c r="C4" s="399"/>
      <c r="D4" s="399"/>
      <c r="E4" s="399"/>
      <c r="F4" s="399"/>
      <c r="G4" s="399"/>
      <c r="H4" s="399"/>
      <c r="I4" s="399"/>
      <c r="J4" s="399"/>
      <c r="K4" s="399"/>
      <c r="L4" s="399"/>
      <c r="M4" s="399"/>
      <c r="N4" s="399"/>
      <c r="O4" s="399"/>
    </row>
    <row r="5" spans="1:16" s="222" customFormat="1" ht="12" customHeight="1" x14ac:dyDescent="0.25">
      <c r="A5" s="223"/>
      <c r="B5" s="223"/>
      <c r="C5" s="224"/>
      <c r="D5" s="224"/>
      <c r="E5" s="225"/>
      <c r="F5" s="225"/>
      <c r="G5" s="223"/>
      <c r="H5" s="226"/>
      <c r="I5" s="226"/>
      <c r="J5" s="226"/>
      <c r="K5" s="226"/>
      <c r="L5" s="226"/>
      <c r="M5" s="226"/>
      <c r="N5" s="226"/>
      <c r="O5" s="226"/>
    </row>
    <row r="6" spans="1:16" s="230" customFormat="1" ht="27" customHeight="1" x14ac:dyDescent="0.25">
      <c r="A6" s="404" t="s">
        <v>0</v>
      </c>
      <c r="B6" s="404" t="s">
        <v>417</v>
      </c>
      <c r="C6" s="227"/>
      <c r="D6" s="228"/>
      <c r="E6" s="405" t="s">
        <v>2</v>
      </c>
      <c r="F6" s="405" t="s">
        <v>340</v>
      </c>
      <c r="G6" s="400" t="s">
        <v>5</v>
      </c>
      <c r="H6" s="400" t="s">
        <v>6</v>
      </c>
      <c r="I6" s="400" t="s">
        <v>507</v>
      </c>
      <c r="J6" s="400"/>
      <c r="K6" s="400"/>
      <c r="L6" s="400"/>
      <c r="M6" s="340" t="s">
        <v>508</v>
      </c>
      <c r="N6" s="340" t="s">
        <v>509</v>
      </c>
      <c r="O6" s="400" t="s">
        <v>22</v>
      </c>
    </row>
    <row r="7" spans="1:16" s="230" customFormat="1" ht="27" customHeight="1" x14ac:dyDescent="0.2">
      <c r="A7" s="404"/>
      <c r="B7" s="404"/>
      <c r="C7" s="401" t="s">
        <v>1</v>
      </c>
      <c r="D7" s="402"/>
      <c r="E7" s="405"/>
      <c r="F7" s="405"/>
      <c r="G7" s="400"/>
      <c r="H7" s="400"/>
      <c r="I7" s="400" t="s">
        <v>510</v>
      </c>
      <c r="J7" s="400"/>
      <c r="K7" s="400"/>
      <c r="L7" s="400" t="s">
        <v>511</v>
      </c>
      <c r="M7" s="341"/>
      <c r="N7" s="341"/>
      <c r="O7" s="400"/>
    </row>
    <row r="8" spans="1:16" s="230" customFormat="1" ht="70.5" customHeight="1" x14ac:dyDescent="0.25">
      <c r="A8" s="404"/>
      <c r="B8" s="404"/>
      <c r="C8" s="231"/>
      <c r="D8" s="232"/>
      <c r="E8" s="405"/>
      <c r="F8" s="405"/>
      <c r="G8" s="400"/>
      <c r="H8" s="400"/>
      <c r="I8" s="229" t="s">
        <v>512</v>
      </c>
      <c r="J8" s="229" t="s">
        <v>513</v>
      </c>
      <c r="K8" s="229" t="s">
        <v>514</v>
      </c>
      <c r="L8" s="400"/>
      <c r="M8" s="342"/>
      <c r="N8" s="342"/>
      <c r="O8" s="400"/>
    </row>
    <row r="9" spans="1:16" s="222" customFormat="1" ht="20.100000000000001" customHeight="1" x14ac:dyDescent="0.25">
      <c r="A9" s="233">
        <v>1</v>
      </c>
      <c r="B9" s="234" t="s">
        <v>345</v>
      </c>
      <c r="C9" s="235" t="str">
        <f t="shared" ref="C9:C40" si="0">IF(B9="","",VLOOKUP(B9,sbd,2,0))</f>
        <v>Hoàng Thị</v>
      </c>
      <c r="D9" s="236" t="str">
        <f t="shared" ref="D9:D40" si="1">IF(B9="","",VLOOKUP(B9,sbd,3,0))</f>
        <v>Tìm</v>
      </c>
      <c r="E9" s="237">
        <f t="shared" ref="E9:E40" si="2">VLOOKUP(B9,sbd,4,0)</f>
        <v>33410</v>
      </c>
      <c r="F9" s="34" t="str">
        <f t="shared" ref="F9:F40" si="3">VLOOKUP(B9,sbd,5,0)</f>
        <v>Nữ</v>
      </c>
      <c r="G9" s="34" t="str">
        <f t="shared" ref="G9:G40" si="4">VLOOKUP(B9,sbd,14,0)</f>
        <v>01MNCT</v>
      </c>
      <c r="H9" s="238" t="str">
        <f t="shared" ref="H9:H40" si="5">VLOOKUP(B9,sbd,15,0)</f>
        <v>Giáo viên mầm non</v>
      </c>
      <c r="I9" s="239"/>
      <c r="J9" s="239"/>
      <c r="K9" s="239"/>
      <c r="L9" s="239">
        <v>66.099999999999994</v>
      </c>
      <c r="M9" s="239">
        <f>VLOOKUP(B9,dpv,4,0)</f>
        <v>50</v>
      </c>
      <c r="N9" s="239">
        <f>SUM(I9:K9)+L9*2+M9*2</f>
        <v>232.2</v>
      </c>
      <c r="O9" s="239"/>
      <c r="P9" s="223" t="str">
        <f>IF(SUM(I9:L9)=0,"","x")</f>
        <v>x</v>
      </c>
    </row>
    <row r="10" spans="1:16" s="222" customFormat="1" ht="20.100000000000001" customHeight="1" x14ac:dyDescent="0.25">
      <c r="A10" s="233">
        <v>2</v>
      </c>
      <c r="B10" s="234" t="s">
        <v>346</v>
      </c>
      <c r="C10" s="235" t="str">
        <f t="shared" si="0"/>
        <v>Võ Thị Mai</v>
      </c>
      <c r="D10" s="236" t="str">
        <f t="shared" si="1"/>
        <v>Diễm</v>
      </c>
      <c r="E10" s="237">
        <f t="shared" si="2"/>
        <v>33887</v>
      </c>
      <c r="F10" s="34" t="str">
        <f t="shared" si="3"/>
        <v>Nữ</v>
      </c>
      <c r="G10" s="34" t="str">
        <f t="shared" si="4"/>
        <v>01MN</v>
      </c>
      <c r="H10" s="238" t="str">
        <f t="shared" si="5"/>
        <v>Giáo viên mầm non</v>
      </c>
      <c r="I10" s="239">
        <v>77</v>
      </c>
      <c r="J10" s="239">
        <v>77</v>
      </c>
      <c r="K10" s="239"/>
      <c r="L10" s="239"/>
      <c r="M10" s="239">
        <f>VLOOKUP(B10,dpv,4,0)</f>
        <v>90</v>
      </c>
      <c r="N10" s="239">
        <f>SUM(I10:K10)+L10*2+M10*2</f>
        <v>334</v>
      </c>
      <c r="O10" s="239"/>
      <c r="P10" s="223" t="str">
        <f t="shared" ref="P10:P57" si="6">IF(SUM(I10:L10)=0,"","x")</f>
        <v>x</v>
      </c>
    </row>
    <row r="11" spans="1:16" s="222" customFormat="1" ht="20.100000000000001" customHeight="1" x14ac:dyDescent="0.25">
      <c r="A11" s="233">
        <v>3</v>
      </c>
      <c r="B11" s="234" t="s">
        <v>347</v>
      </c>
      <c r="C11" s="235" t="str">
        <f t="shared" si="0"/>
        <v>Nguyễn Thị Thu</v>
      </c>
      <c r="D11" s="236" t="str">
        <f t="shared" si="1"/>
        <v>Hà</v>
      </c>
      <c r="E11" s="237">
        <f t="shared" si="2"/>
        <v>29551</v>
      </c>
      <c r="F11" s="34" t="str">
        <f t="shared" si="3"/>
        <v>Nữ</v>
      </c>
      <c r="G11" s="34" t="str">
        <f t="shared" si="4"/>
        <v>01MN</v>
      </c>
      <c r="H11" s="238" t="str">
        <f t="shared" si="5"/>
        <v>Giáo viên mầm non</v>
      </c>
      <c r="I11" s="239">
        <v>73.2</v>
      </c>
      <c r="J11" s="239">
        <v>65</v>
      </c>
      <c r="K11" s="239"/>
      <c r="L11" s="239"/>
      <c r="M11" s="239">
        <f t="shared" ref="M11:M40" si="7">VLOOKUP(B11,dpv,4,0)</f>
        <v>80</v>
      </c>
      <c r="N11" s="239">
        <f t="shared" ref="N11:N57" si="8">SUM(I11:K11)+L11*2+M11*2</f>
        <v>298.2</v>
      </c>
      <c r="O11" s="239"/>
      <c r="P11" s="223" t="str">
        <f t="shared" si="6"/>
        <v>x</v>
      </c>
    </row>
    <row r="12" spans="1:16" s="222" customFormat="1" ht="20.100000000000001" customHeight="1" x14ac:dyDescent="0.25">
      <c r="A12" s="233">
        <v>4</v>
      </c>
      <c r="B12" s="234" t="s">
        <v>348</v>
      </c>
      <c r="C12" s="235" t="str">
        <f t="shared" si="0"/>
        <v>Lưu Thị</v>
      </c>
      <c r="D12" s="236" t="str">
        <f t="shared" si="1"/>
        <v xml:space="preserve">Hà </v>
      </c>
      <c r="E12" s="237">
        <f t="shared" si="2"/>
        <v>31970</v>
      </c>
      <c r="F12" s="34" t="str">
        <f t="shared" si="3"/>
        <v>Nữ</v>
      </c>
      <c r="G12" s="34" t="str">
        <f t="shared" si="4"/>
        <v>01MN</v>
      </c>
      <c r="H12" s="238" t="str">
        <f t="shared" si="5"/>
        <v>Giáo viên mầm non</v>
      </c>
      <c r="I12" s="239">
        <v>73.599999999999994</v>
      </c>
      <c r="J12" s="239">
        <v>60</v>
      </c>
      <c r="K12" s="239"/>
      <c r="L12" s="239"/>
      <c r="M12" s="239">
        <f t="shared" si="7"/>
        <v>82</v>
      </c>
      <c r="N12" s="239">
        <f t="shared" si="8"/>
        <v>297.60000000000002</v>
      </c>
      <c r="O12" s="239"/>
      <c r="P12" s="223" t="str">
        <f t="shared" si="6"/>
        <v>x</v>
      </c>
    </row>
    <row r="13" spans="1:16" s="222" customFormat="1" ht="20.100000000000001" customHeight="1" x14ac:dyDescent="0.25">
      <c r="A13" s="233">
        <v>5</v>
      </c>
      <c r="B13" s="234" t="s">
        <v>350</v>
      </c>
      <c r="C13" s="235" t="str">
        <f t="shared" si="0"/>
        <v xml:space="preserve">Trần Thị </v>
      </c>
      <c r="D13" s="236" t="str">
        <f t="shared" si="1"/>
        <v>Hạnh</v>
      </c>
      <c r="E13" s="237">
        <f t="shared" si="2"/>
        <v>32513</v>
      </c>
      <c r="F13" s="34" t="str">
        <f t="shared" si="3"/>
        <v>Nữ</v>
      </c>
      <c r="G13" s="34" t="str">
        <f t="shared" si="4"/>
        <v>01MN</v>
      </c>
      <c r="H13" s="238" t="str">
        <f t="shared" si="5"/>
        <v>Giáo viên mầm non</v>
      </c>
      <c r="I13" s="239">
        <v>69</v>
      </c>
      <c r="J13" s="239">
        <v>65</v>
      </c>
      <c r="K13" s="239"/>
      <c r="L13" s="239"/>
      <c r="M13" s="239">
        <f t="shared" si="7"/>
        <v>84</v>
      </c>
      <c r="N13" s="239">
        <f t="shared" si="8"/>
        <v>302</v>
      </c>
      <c r="O13" s="239"/>
      <c r="P13" s="223" t="str">
        <f t="shared" si="6"/>
        <v>x</v>
      </c>
    </row>
    <row r="14" spans="1:16" s="222" customFormat="1" ht="20.100000000000001" customHeight="1" x14ac:dyDescent="0.25">
      <c r="A14" s="233">
        <v>6</v>
      </c>
      <c r="B14" s="234" t="s">
        <v>351</v>
      </c>
      <c r="C14" s="235" t="str">
        <f t="shared" si="0"/>
        <v>Phạm Thị</v>
      </c>
      <c r="D14" s="236" t="str">
        <f t="shared" si="1"/>
        <v>Hòa</v>
      </c>
      <c r="E14" s="237">
        <f t="shared" si="2"/>
        <v>32784</v>
      </c>
      <c r="F14" s="34" t="str">
        <f t="shared" si="3"/>
        <v>Nữ</v>
      </c>
      <c r="G14" s="34" t="str">
        <f t="shared" si="4"/>
        <v>01MN</v>
      </c>
      <c r="H14" s="238" t="str">
        <f t="shared" si="5"/>
        <v>Giáo viên mầm non</v>
      </c>
      <c r="I14" s="239">
        <v>69</v>
      </c>
      <c r="J14" s="239">
        <v>60.2</v>
      </c>
      <c r="K14" s="239"/>
      <c r="L14" s="239"/>
      <c r="M14" s="239">
        <f t="shared" si="7"/>
        <v>50</v>
      </c>
      <c r="N14" s="239">
        <f t="shared" si="8"/>
        <v>229.2</v>
      </c>
      <c r="O14" s="239"/>
      <c r="P14" s="223" t="str">
        <f t="shared" si="6"/>
        <v>x</v>
      </c>
    </row>
    <row r="15" spans="1:16" s="222" customFormat="1" ht="20.100000000000001" customHeight="1" x14ac:dyDescent="0.25">
      <c r="A15" s="233">
        <v>7</v>
      </c>
      <c r="B15" s="234" t="s">
        <v>352</v>
      </c>
      <c r="C15" s="235" t="str">
        <f t="shared" si="0"/>
        <v>Nguyễn Thị Kim</v>
      </c>
      <c r="D15" s="236" t="str">
        <f t="shared" si="1"/>
        <v>Hoài</v>
      </c>
      <c r="E15" s="237">
        <f t="shared" si="2"/>
        <v>30462</v>
      </c>
      <c r="F15" s="34" t="str">
        <f t="shared" si="3"/>
        <v>Nữ</v>
      </c>
      <c r="G15" s="34" t="str">
        <f t="shared" si="4"/>
        <v>01MN</v>
      </c>
      <c r="H15" s="238" t="str">
        <f t="shared" si="5"/>
        <v>Giáo viên mầm non</v>
      </c>
      <c r="I15" s="239">
        <v>71.5</v>
      </c>
      <c r="J15" s="239">
        <v>60</v>
      </c>
      <c r="K15" s="239"/>
      <c r="L15" s="239"/>
      <c r="M15" s="239">
        <f t="shared" si="7"/>
        <v>90</v>
      </c>
      <c r="N15" s="239">
        <f t="shared" si="8"/>
        <v>311.5</v>
      </c>
      <c r="O15" s="239"/>
      <c r="P15" s="223" t="str">
        <f t="shared" si="6"/>
        <v>x</v>
      </c>
    </row>
    <row r="16" spans="1:16" s="222" customFormat="1" ht="20.100000000000001" customHeight="1" x14ac:dyDescent="0.25">
      <c r="A16" s="233">
        <v>8</v>
      </c>
      <c r="B16" s="234" t="s">
        <v>353</v>
      </c>
      <c r="C16" s="235" t="str">
        <f t="shared" si="0"/>
        <v>Lê Thị Bích</v>
      </c>
      <c r="D16" s="236" t="str">
        <f t="shared" si="1"/>
        <v>Hoài</v>
      </c>
      <c r="E16" s="237">
        <f t="shared" si="2"/>
        <v>30966</v>
      </c>
      <c r="F16" s="34" t="str">
        <f t="shared" si="3"/>
        <v>Nữ</v>
      </c>
      <c r="G16" s="34" t="str">
        <f t="shared" si="4"/>
        <v>01MN</v>
      </c>
      <c r="H16" s="238" t="str">
        <f t="shared" si="5"/>
        <v>Giáo viên mầm non</v>
      </c>
      <c r="I16" s="239">
        <v>74</v>
      </c>
      <c r="J16" s="239">
        <v>70</v>
      </c>
      <c r="K16" s="239"/>
      <c r="L16" s="239"/>
      <c r="M16" s="239">
        <f t="shared" si="7"/>
        <v>75</v>
      </c>
      <c r="N16" s="239">
        <f t="shared" si="8"/>
        <v>294</v>
      </c>
      <c r="O16" s="239"/>
      <c r="P16" s="223" t="str">
        <f t="shared" si="6"/>
        <v>x</v>
      </c>
    </row>
    <row r="17" spans="1:16" s="222" customFormat="1" ht="20.100000000000001" customHeight="1" x14ac:dyDescent="0.25">
      <c r="A17" s="233">
        <v>9</v>
      </c>
      <c r="B17" s="234" t="s">
        <v>354</v>
      </c>
      <c r="C17" s="235" t="str">
        <f t="shared" si="0"/>
        <v>Nguyễn Thị</v>
      </c>
      <c r="D17" s="236" t="str">
        <f t="shared" si="1"/>
        <v>Hoàn</v>
      </c>
      <c r="E17" s="237">
        <f t="shared" si="2"/>
        <v>32328</v>
      </c>
      <c r="F17" s="34" t="str">
        <f t="shared" si="3"/>
        <v>Nữ</v>
      </c>
      <c r="G17" s="34" t="str">
        <f t="shared" si="4"/>
        <v>01MN</v>
      </c>
      <c r="H17" s="238" t="str">
        <f t="shared" si="5"/>
        <v>Giáo viên mầm non</v>
      </c>
      <c r="I17" s="239">
        <v>72.099999999999994</v>
      </c>
      <c r="J17" s="239">
        <v>60</v>
      </c>
      <c r="K17" s="239"/>
      <c r="L17" s="239"/>
      <c r="M17" s="239">
        <f t="shared" si="7"/>
        <v>90</v>
      </c>
      <c r="N17" s="239">
        <f t="shared" si="8"/>
        <v>312.10000000000002</v>
      </c>
      <c r="O17" s="239"/>
      <c r="P17" s="223" t="str">
        <f t="shared" si="6"/>
        <v>x</v>
      </c>
    </row>
    <row r="18" spans="1:16" s="222" customFormat="1" ht="20.100000000000001" customHeight="1" x14ac:dyDescent="0.25">
      <c r="A18" s="233">
        <v>10</v>
      </c>
      <c r="B18" s="234" t="s">
        <v>355</v>
      </c>
      <c r="C18" s="235" t="str">
        <f t="shared" si="0"/>
        <v xml:space="preserve">Nguyễn Thị </v>
      </c>
      <c r="D18" s="236" t="str">
        <f t="shared" si="1"/>
        <v>Hồng</v>
      </c>
      <c r="E18" s="237">
        <f t="shared" si="2"/>
        <v>30455</v>
      </c>
      <c r="F18" s="34" t="str">
        <f t="shared" si="3"/>
        <v>Nữ</v>
      </c>
      <c r="G18" s="34" t="str">
        <f t="shared" si="4"/>
        <v>01MN</v>
      </c>
      <c r="H18" s="238" t="str">
        <f t="shared" si="5"/>
        <v>Giáo viên mầm non</v>
      </c>
      <c r="I18" s="239">
        <v>75.7</v>
      </c>
      <c r="J18" s="239">
        <v>70</v>
      </c>
      <c r="K18" s="239"/>
      <c r="L18" s="239"/>
      <c r="M18" s="239">
        <f t="shared" si="7"/>
        <v>100</v>
      </c>
      <c r="N18" s="239">
        <f t="shared" si="8"/>
        <v>345.7</v>
      </c>
      <c r="O18" s="239"/>
      <c r="P18" s="223" t="str">
        <f t="shared" si="6"/>
        <v>x</v>
      </c>
    </row>
    <row r="19" spans="1:16" s="222" customFormat="1" ht="20.100000000000001" customHeight="1" x14ac:dyDescent="0.25">
      <c r="A19" s="233">
        <v>11</v>
      </c>
      <c r="B19" s="234" t="s">
        <v>356</v>
      </c>
      <c r="C19" s="235" t="str">
        <f t="shared" si="0"/>
        <v xml:space="preserve">Trần Thị </v>
      </c>
      <c r="D19" s="236" t="str">
        <f t="shared" si="1"/>
        <v>Huế</v>
      </c>
      <c r="E19" s="237">
        <f t="shared" si="2"/>
        <v>32690</v>
      </c>
      <c r="F19" s="34" t="str">
        <f t="shared" si="3"/>
        <v>Nữ</v>
      </c>
      <c r="G19" s="34" t="str">
        <f t="shared" si="4"/>
        <v>01MN</v>
      </c>
      <c r="H19" s="238" t="str">
        <f t="shared" si="5"/>
        <v>Giáo viên mầm non</v>
      </c>
      <c r="I19" s="239">
        <v>76.900000000000006</v>
      </c>
      <c r="J19" s="239">
        <v>65</v>
      </c>
      <c r="K19" s="239"/>
      <c r="L19" s="239"/>
      <c r="M19" s="239">
        <f t="shared" si="7"/>
        <v>70</v>
      </c>
      <c r="N19" s="239">
        <f t="shared" si="8"/>
        <v>281.89999999999998</v>
      </c>
      <c r="O19" s="239"/>
      <c r="P19" s="223" t="str">
        <f t="shared" si="6"/>
        <v>x</v>
      </c>
    </row>
    <row r="20" spans="1:16" s="222" customFormat="1" ht="20.100000000000001" customHeight="1" x14ac:dyDescent="0.25">
      <c r="A20" s="233">
        <v>12</v>
      </c>
      <c r="B20" s="234" t="s">
        <v>357</v>
      </c>
      <c r="C20" s="235" t="str">
        <f t="shared" si="0"/>
        <v>Trần Thị Hồng</v>
      </c>
      <c r="D20" s="236" t="str">
        <f t="shared" si="1"/>
        <v>Nhung</v>
      </c>
      <c r="E20" s="237">
        <f t="shared" si="2"/>
        <v>32241</v>
      </c>
      <c r="F20" s="34" t="str">
        <f t="shared" si="3"/>
        <v>Nữ</v>
      </c>
      <c r="G20" s="34" t="str">
        <f t="shared" si="4"/>
        <v>01MN</v>
      </c>
      <c r="H20" s="238" t="str">
        <f t="shared" si="5"/>
        <v>Giáo viên mầm non</v>
      </c>
      <c r="I20" s="239">
        <v>78.2</v>
      </c>
      <c r="J20" s="239">
        <v>75</v>
      </c>
      <c r="K20" s="239"/>
      <c r="L20" s="239"/>
      <c r="M20" s="239">
        <f t="shared" si="7"/>
        <v>94</v>
      </c>
      <c r="N20" s="239">
        <f t="shared" si="8"/>
        <v>341.2</v>
      </c>
      <c r="O20" s="239"/>
      <c r="P20" s="223" t="str">
        <f t="shared" si="6"/>
        <v>x</v>
      </c>
    </row>
    <row r="21" spans="1:16" s="222" customFormat="1" ht="20.100000000000001" customHeight="1" x14ac:dyDescent="0.25">
      <c r="A21" s="233">
        <v>13</v>
      </c>
      <c r="B21" s="234" t="s">
        <v>358</v>
      </c>
      <c r="C21" s="235" t="str">
        <f t="shared" si="0"/>
        <v>Nguyễn Thị</v>
      </c>
      <c r="D21" s="236" t="str">
        <f t="shared" si="1"/>
        <v>Thảnh</v>
      </c>
      <c r="E21" s="237">
        <f t="shared" si="2"/>
        <v>30205</v>
      </c>
      <c r="F21" s="34" t="str">
        <f t="shared" si="3"/>
        <v>Nữ</v>
      </c>
      <c r="G21" s="34" t="str">
        <f t="shared" si="4"/>
        <v>01MN</v>
      </c>
      <c r="H21" s="238" t="str">
        <f t="shared" si="5"/>
        <v>Giáo viên mầm non</v>
      </c>
      <c r="I21" s="239">
        <v>74.099999999999994</v>
      </c>
      <c r="J21" s="239">
        <v>60</v>
      </c>
      <c r="K21" s="239"/>
      <c r="L21" s="239"/>
      <c r="M21" s="239">
        <f t="shared" si="7"/>
        <v>63</v>
      </c>
      <c r="N21" s="239">
        <f t="shared" si="8"/>
        <v>260.10000000000002</v>
      </c>
      <c r="O21" s="239"/>
      <c r="P21" s="223" t="str">
        <f t="shared" si="6"/>
        <v>x</v>
      </c>
    </row>
    <row r="22" spans="1:16" s="222" customFormat="1" ht="20.100000000000001" customHeight="1" x14ac:dyDescent="0.25">
      <c r="A22" s="233">
        <v>14</v>
      </c>
      <c r="B22" s="234" t="s">
        <v>359</v>
      </c>
      <c r="C22" s="235" t="str">
        <f t="shared" si="0"/>
        <v>Hoàng Thị</v>
      </c>
      <c r="D22" s="236" t="str">
        <f t="shared" si="1"/>
        <v>Thảo</v>
      </c>
      <c r="E22" s="237">
        <f t="shared" si="2"/>
        <v>33198</v>
      </c>
      <c r="F22" s="34" t="str">
        <f t="shared" si="3"/>
        <v>Nữ</v>
      </c>
      <c r="G22" s="34" t="str">
        <f t="shared" si="4"/>
        <v>01MN</v>
      </c>
      <c r="H22" s="238" t="str">
        <f t="shared" si="5"/>
        <v>Giáo viên mầm non</v>
      </c>
      <c r="I22" s="239">
        <v>71</v>
      </c>
      <c r="J22" s="239">
        <v>70</v>
      </c>
      <c r="K22" s="239"/>
      <c r="L22" s="239"/>
      <c r="M22" s="239">
        <f t="shared" si="7"/>
        <v>77</v>
      </c>
      <c r="N22" s="239">
        <f t="shared" si="8"/>
        <v>295</v>
      </c>
      <c r="O22" s="239"/>
      <c r="P22" s="223" t="str">
        <f t="shared" si="6"/>
        <v>x</v>
      </c>
    </row>
    <row r="23" spans="1:16" s="222" customFormat="1" ht="20.100000000000001" customHeight="1" x14ac:dyDescent="0.25">
      <c r="A23" s="233">
        <v>15</v>
      </c>
      <c r="B23" s="234" t="s">
        <v>360</v>
      </c>
      <c r="C23" s="235" t="str">
        <f t="shared" si="0"/>
        <v>Nguyễn Thị</v>
      </c>
      <c r="D23" s="236" t="str">
        <f t="shared" si="1"/>
        <v>Thủy</v>
      </c>
      <c r="E23" s="237">
        <f t="shared" si="2"/>
        <v>32230</v>
      </c>
      <c r="F23" s="34" t="str">
        <f t="shared" si="3"/>
        <v>Nữ</v>
      </c>
      <c r="G23" s="34" t="str">
        <f t="shared" si="4"/>
        <v>01MN</v>
      </c>
      <c r="H23" s="238" t="str">
        <f t="shared" si="5"/>
        <v>Giáo viên mầm non</v>
      </c>
      <c r="I23" s="239">
        <v>69</v>
      </c>
      <c r="J23" s="239">
        <v>67</v>
      </c>
      <c r="K23" s="239"/>
      <c r="L23" s="239"/>
      <c r="M23" s="239">
        <f t="shared" si="7"/>
        <v>98</v>
      </c>
      <c r="N23" s="239">
        <f t="shared" si="8"/>
        <v>332</v>
      </c>
      <c r="O23" s="239"/>
      <c r="P23" s="223" t="str">
        <f t="shared" si="6"/>
        <v>x</v>
      </c>
    </row>
    <row r="24" spans="1:16" s="222" customFormat="1" ht="20.100000000000001" customHeight="1" x14ac:dyDescent="0.25">
      <c r="A24" s="233">
        <v>16</v>
      </c>
      <c r="B24" s="234" t="s">
        <v>361</v>
      </c>
      <c r="C24" s="235" t="str">
        <f t="shared" si="0"/>
        <v>Nguyễn Thị Thùy</v>
      </c>
      <c r="D24" s="236" t="str">
        <f t="shared" si="1"/>
        <v>Trang</v>
      </c>
      <c r="E24" s="237">
        <f t="shared" si="2"/>
        <v>31257</v>
      </c>
      <c r="F24" s="34" t="str">
        <f t="shared" si="3"/>
        <v>Nữ</v>
      </c>
      <c r="G24" s="34" t="str">
        <f t="shared" si="4"/>
        <v>01MN</v>
      </c>
      <c r="H24" s="238" t="str">
        <f t="shared" si="5"/>
        <v>Giáo viên mầm non</v>
      </c>
      <c r="I24" s="239">
        <v>63.1</v>
      </c>
      <c r="J24" s="239">
        <v>60</v>
      </c>
      <c r="K24" s="239"/>
      <c r="L24" s="239"/>
      <c r="M24" s="239">
        <f t="shared" si="7"/>
        <v>90</v>
      </c>
      <c r="N24" s="239">
        <f t="shared" si="8"/>
        <v>303.10000000000002</v>
      </c>
      <c r="O24" s="239"/>
      <c r="P24" s="223" t="str">
        <f t="shared" si="6"/>
        <v>x</v>
      </c>
    </row>
    <row r="25" spans="1:16" s="265" customFormat="1" ht="20.100000000000001" customHeight="1" x14ac:dyDescent="0.25">
      <c r="A25" s="258">
        <v>17</v>
      </c>
      <c r="B25" s="259" t="s">
        <v>362</v>
      </c>
      <c r="C25" s="260" t="str">
        <f t="shared" si="0"/>
        <v>Võ Thị</v>
      </c>
      <c r="D25" s="261" t="str">
        <f t="shared" si="1"/>
        <v>Trang</v>
      </c>
      <c r="E25" s="262">
        <f t="shared" si="2"/>
        <v>32770</v>
      </c>
      <c r="F25" s="177" t="str">
        <f t="shared" si="3"/>
        <v>Nữ</v>
      </c>
      <c r="G25" s="177" t="str">
        <f t="shared" si="4"/>
        <v>01MN</v>
      </c>
      <c r="H25" s="263" t="str">
        <f t="shared" si="5"/>
        <v>Giáo viên mầm non</v>
      </c>
      <c r="I25" s="264">
        <v>75</v>
      </c>
      <c r="J25" s="264">
        <v>83</v>
      </c>
      <c r="K25" s="264"/>
      <c r="L25" s="264"/>
      <c r="M25" s="264">
        <f t="shared" si="7"/>
        <v>0</v>
      </c>
      <c r="N25" s="264">
        <f t="shared" si="8"/>
        <v>158</v>
      </c>
      <c r="O25" s="264" t="s">
        <v>522</v>
      </c>
      <c r="P25" s="223" t="str">
        <f t="shared" si="6"/>
        <v>x</v>
      </c>
    </row>
    <row r="26" spans="1:16" s="222" customFormat="1" ht="20.100000000000001" customHeight="1" x14ac:dyDescent="0.25">
      <c r="A26" s="233">
        <v>18</v>
      </c>
      <c r="B26" s="234" t="s">
        <v>363</v>
      </c>
      <c r="C26" s="235" t="str">
        <f t="shared" si="0"/>
        <v>Bùi Thị Thanh</v>
      </c>
      <c r="D26" s="236" t="str">
        <f t="shared" si="1"/>
        <v>Tú</v>
      </c>
      <c r="E26" s="237">
        <f t="shared" si="2"/>
        <v>32523</v>
      </c>
      <c r="F26" s="34" t="str">
        <f t="shared" si="3"/>
        <v>Nữ</v>
      </c>
      <c r="G26" s="34" t="str">
        <f t="shared" si="4"/>
        <v>01MN</v>
      </c>
      <c r="H26" s="238" t="str">
        <f t="shared" si="5"/>
        <v>Giáo viên mầm non</v>
      </c>
      <c r="I26" s="239">
        <v>74</v>
      </c>
      <c r="J26" s="239">
        <v>65</v>
      </c>
      <c r="K26" s="239"/>
      <c r="L26" s="239"/>
      <c r="M26" s="239">
        <f t="shared" si="7"/>
        <v>61</v>
      </c>
      <c r="N26" s="239">
        <f t="shared" si="8"/>
        <v>261</v>
      </c>
      <c r="O26" s="239"/>
      <c r="P26" s="223" t="str">
        <f t="shared" si="6"/>
        <v>x</v>
      </c>
    </row>
    <row r="27" spans="1:16" s="222" customFormat="1" ht="20.100000000000001" customHeight="1" x14ac:dyDescent="0.25">
      <c r="A27" s="233">
        <v>19</v>
      </c>
      <c r="B27" s="234" t="s">
        <v>364</v>
      </c>
      <c r="C27" s="235" t="str">
        <f t="shared" si="0"/>
        <v>Trần Thị Thùy</v>
      </c>
      <c r="D27" s="236" t="str">
        <f t="shared" si="1"/>
        <v>Dung</v>
      </c>
      <c r="E27" s="237">
        <f t="shared" si="2"/>
        <v>32296</v>
      </c>
      <c r="F27" s="34" t="str">
        <f t="shared" si="3"/>
        <v>Nữ</v>
      </c>
      <c r="G27" s="34" t="str">
        <f t="shared" si="4"/>
        <v>05TH</v>
      </c>
      <c r="H27" s="238" t="str">
        <f t="shared" si="5"/>
        <v>GV Tiểu học dạy Anh văn</v>
      </c>
      <c r="I27" s="239">
        <v>74.599999999999994</v>
      </c>
      <c r="J27" s="239">
        <v>85</v>
      </c>
      <c r="K27" s="239"/>
      <c r="L27" s="239"/>
      <c r="M27" s="239">
        <f t="shared" si="7"/>
        <v>89</v>
      </c>
      <c r="N27" s="239">
        <f t="shared" si="8"/>
        <v>337.6</v>
      </c>
      <c r="O27" s="239"/>
      <c r="P27" s="223" t="str">
        <f t="shared" si="6"/>
        <v>x</v>
      </c>
    </row>
    <row r="28" spans="1:16" s="222" customFormat="1" ht="20.100000000000001" customHeight="1" x14ac:dyDescent="0.25">
      <c r="A28" s="233">
        <v>20</v>
      </c>
      <c r="B28" s="234" t="s">
        <v>365</v>
      </c>
      <c r="C28" s="235" t="str">
        <f t="shared" si="0"/>
        <v>Nguyễn Thị Thùy</v>
      </c>
      <c r="D28" s="236" t="str">
        <f t="shared" si="1"/>
        <v>Dương</v>
      </c>
      <c r="E28" s="237">
        <f t="shared" si="2"/>
        <v>31442</v>
      </c>
      <c r="F28" s="34" t="str">
        <f t="shared" si="3"/>
        <v>Nữ</v>
      </c>
      <c r="G28" s="34" t="str">
        <f t="shared" si="4"/>
        <v>05TH</v>
      </c>
      <c r="H28" s="238" t="str">
        <f t="shared" si="5"/>
        <v>GV Tiểu học dạy Anh văn</v>
      </c>
      <c r="I28" s="239">
        <v>71.400000000000006</v>
      </c>
      <c r="J28" s="239">
        <v>80</v>
      </c>
      <c r="K28" s="239"/>
      <c r="L28" s="239"/>
      <c r="M28" s="239">
        <f t="shared" si="7"/>
        <v>95</v>
      </c>
      <c r="N28" s="239">
        <f t="shared" si="8"/>
        <v>341.4</v>
      </c>
      <c r="O28" s="239"/>
      <c r="P28" s="223" t="str">
        <f t="shared" si="6"/>
        <v>x</v>
      </c>
    </row>
    <row r="29" spans="1:16" s="222" customFormat="1" ht="20.100000000000001" customHeight="1" x14ac:dyDescent="0.25">
      <c r="A29" s="233">
        <v>21</v>
      </c>
      <c r="B29" s="234" t="s">
        <v>366</v>
      </c>
      <c r="C29" s="235" t="str">
        <f t="shared" si="0"/>
        <v>Phan Thị Thúy</v>
      </c>
      <c r="D29" s="236" t="str">
        <f t="shared" si="1"/>
        <v>Hằng</v>
      </c>
      <c r="E29" s="237">
        <f t="shared" si="2"/>
        <v>32430</v>
      </c>
      <c r="F29" s="34" t="str">
        <f t="shared" si="3"/>
        <v>Nữ</v>
      </c>
      <c r="G29" s="34" t="str">
        <f t="shared" si="4"/>
        <v>05TH</v>
      </c>
      <c r="H29" s="238" t="str">
        <f t="shared" si="5"/>
        <v>GV Tiểu học dạy Anh văn</v>
      </c>
      <c r="I29" s="239">
        <v>70.400000000000006</v>
      </c>
      <c r="J29" s="239">
        <v>80</v>
      </c>
      <c r="K29" s="239"/>
      <c r="L29" s="239"/>
      <c r="M29" s="239">
        <f t="shared" si="7"/>
        <v>66</v>
      </c>
      <c r="N29" s="239">
        <f t="shared" si="8"/>
        <v>282.39999999999998</v>
      </c>
      <c r="O29" s="239"/>
      <c r="P29" s="223" t="str">
        <f t="shared" si="6"/>
        <v>x</v>
      </c>
    </row>
    <row r="30" spans="1:16" s="265" customFormat="1" ht="20.100000000000001" customHeight="1" x14ac:dyDescent="0.25">
      <c r="A30" s="258">
        <v>22</v>
      </c>
      <c r="B30" s="259" t="s">
        <v>367</v>
      </c>
      <c r="C30" s="260" t="str">
        <f t="shared" si="0"/>
        <v>Võ Thị</v>
      </c>
      <c r="D30" s="261" t="str">
        <f t="shared" si="1"/>
        <v>Hiền</v>
      </c>
      <c r="E30" s="262">
        <f t="shared" si="2"/>
        <v>33122</v>
      </c>
      <c r="F30" s="177" t="str">
        <f t="shared" si="3"/>
        <v>Nữ</v>
      </c>
      <c r="G30" s="177" t="str">
        <f t="shared" si="4"/>
        <v>05TH</v>
      </c>
      <c r="H30" s="263" t="str">
        <f t="shared" si="5"/>
        <v>GV Tiểu học dạy Anh văn</v>
      </c>
      <c r="I30" s="264"/>
      <c r="J30" s="264"/>
      <c r="K30" s="264"/>
      <c r="L30" s="264">
        <v>63</v>
      </c>
      <c r="M30" s="264">
        <f t="shared" si="7"/>
        <v>0</v>
      </c>
      <c r="N30" s="264">
        <f t="shared" si="8"/>
        <v>126</v>
      </c>
      <c r="O30" s="264" t="s">
        <v>522</v>
      </c>
      <c r="P30" s="268" t="str">
        <f t="shared" si="6"/>
        <v>x</v>
      </c>
    </row>
    <row r="31" spans="1:16" s="222" customFormat="1" ht="20.100000000000001" customHeight="1" x14ac:dyDescent="0.25">
      <c r="A31" s="233">
        <v>23</v>
      </c>
      <c r="B31" s="234" t="s">
        <v>368</v>
      </c>
      <c r="C31" s="235" t="str">
        <f t="shared" si="0"/>
        <v>Lê Thị</v>
      </c>
      <c r="D31" s="236" t="str">
        <f t="shared" si="1"/>
        <v>Lan</v>
      </c>
      <c r="E31" s="237">
        <f t="shared" si="2"/>
        <v>33154</v>
      </c>
      <c r="F31" s="34" t="str">
        <f t="shared" si="3"/>
        <v>Nữ</v>
      </c>
      <c r="G31" s="34" t="str">
        <f t="shared" si="4"/>
        <v>05TH</v>
      </c>
      <c r="H31" s="238" t="str">
        <f t="shared" si="5"/>
        <v>GV Tiểu học dạy Anh văn</v>
      </c>
      <c r="I31" s="239">
        <v>79.7</v>
      </c>
      <c r="J31" s="239"/>
      <c r="K31" s="239">
        <v>95</v>
      </c>
      <c r="L31" s="239"/>
      <c r="M31" s="239">
        <f t="shared" si="7"/>
        <v>99.5</v>
      </c>
      <c r="N31" s="239">
        <f t="shared" si="8"/>
        <v>373.7</v>
      </c>
      <c r="O31" s="239"/>
      <c r="P31" s="223" t="str">
        <f t="shared" si="6"/>
        <v>x</v>
      </c>
    </row>
    <row r="32" spans="1:16" s="222" customFormat="1" ht="20.100000000000001" customHeight="1" x14ac:dyDescent="0.25">
      <c r="A32" s="233">
        <v>24</v>
      </c>
      <c r="B32" s="234" t="s">
        <v>369</v>
      </c>
      <c r="C32" s="235" t="str">
        <f t="shared" si="0"/>
        <v>Hoàng Thị Hồng</v>
      </c>
      <c r="D32" s="236" t="str">
        <f t="shared" si="1"/>
        <v>Lĩnh</v>
      </c>
      <c r="E32" s="237">
        <f t="shared" si="2"/>
        <v>32966</v>
      </c>
      <c r="F32" s="34" t="str">
        <f t="shared" si="3"/>
        <v>Nữ</v>
      </c>
      <c r="G32" s="34" t="str">
        <f t="shared" si="4"/>
        <v>05TH</v>
      </c>
      <c r="H32" s="238" t="str">
        <f t="shared" si="5"/>
        <v>GV Tiểu học dạy Anh văn</v>
      </c>
      <c r="I32" s="239"/>
      <c r="J32" s="239"/>
      <c r="K32" s="239"/>
      <c r="L32" s="239">
        <v>70.599999999999994</v>
      </c>
      <c r="M32" s="239">
        <f t="shared" si="7"/>
        <v>93</v>
      </c>
      <c r="N32" s="239">
        <f t="shared" si="8"/>
        <v>327.2</v>
      </c>
      <c r="O32" s="239"/>
      <c r="P32" s="223" t="str">
        <f t="shared" si="6"/>
        <v>x</v>
      </c>
    </row>
    <row r="33" spans="1:16" s="222" customFormat="1" ht="20.100000000000001" customHeight="1" x14ac:dyDescent="0.25">
      <c r="A33" s="233">
        <v>25</v>
      </c>
      <c r="B33" s="234" t="s">
        <v>371</v>
      </c>
      <c r="C33" s="235" t="str">
        <f t="shared" si="0"/>
        <v xml:space="preserve">Phan Thị </v>
      </c>
      <c r="D33" s="236" t="str">
        <f t="shared" si="1"/>
        <v>Nhung</v>
      </c>
      <c r="E33" s="237">
        <f t="shared" si="2"/>
        <v>32273</v>
      </c>
      <c r="F33" s="34" t="str">
        <f t="shared" si="3"/>
        <v>Nữ</v>
      </c>
      <c r="G33" s="34" t="str">
        <f t="shared" si="4"/>
        <v>05TH</v>
      </c>
      <c r="H33" s="238" t="str">
        <f t="shared" si="5"/>
        <v>GV Tiểu học dạy Anh văn</v>
      </c>
      <c r="I33" s="239">
        <v>70.2</v>
      </c>
      <c r="J33" s="239">
        <v>67.5</v>
      </c>
      <c r="K33" s="239"/>
      <c r="L33" s="239"/>
      <c r="M33" s="239">
        <f t="shared" si="7"/>
        <v>99</v>
      </c>
      <c r="N33" s="239">
        <f t="shared" si="8"/>
        <v>335.7</v>
      </c>
      <c r="O33" s="239"/>
      <c r="P33" s="223" t="str">
        <f t="shared" si="6"/>
        <v>x</v>
      </c>
    </row>
    <row r="34" spans="1:16" s="222" customFormat="1" ht="20.100000000000001" customHeight="1" x14ac:dyDescent="0.25">
      <c r="A34" s="233">
        <v>26</v>
      </c>
      <c r="B34" s="234" t="s">
        <v>372</v>
      </c>
      <c r="C34" s="235" t="str">
        <f t="shared" si="0"/>
        <v>Bùi Thị Mi</v>
      </c>
      <c r="D34" s="236" t="str">
        <f t="shared" si="1"/>
        <v>Sa</v>
      </c>
      <c r="E34" s="237">
        <f t="shared" si="2"/>
        <v>32113</v>
      </c>
      <c r="F34" s="34" t="str">
        <f t="shared" si="3"/>
        <v>Nữ</v>
      </c>
      <c r="G34" s="34" t="str">
        <f t="shared" si="4"/>
        <v>05TH</v>
      </c>
      <c r="H34" s="238" t="str">
        <f t="shared" si="5"/>
        <v>GV Tiểu học dạy Anh văn</v>
      </c>
      <c r="I34" s="239">
        <v>63.4</v>
      </c>
      <c r="J34" s="239">
        <v>67.5</v>
      </c>
      <c r="K34" s="239"/>
      <c r="L34" s="239"/>
      <c r="M34" s="239">
        <f t="shared" si="7"/>
        <v>80</v>
      </c>
      <c r="N34" s="239">
        <f t="shared" si="8"/>
        <v>290.89999999999998</v>
      </c>
      <c r="O34" s="239"/>
      <c r="P34" s="223" t="str">
        <f t="shared" si="6"/>
        <v>x</v>
      </c>
    </row>
    <row r="35" spans="1:16" s="222" customFormat="1" ht="20.100000000000001" customHeight="1" x14ac:dyDescent="0.25">
      <c r="A35" s="233">
        <v>27</v>
      </c>
      <c r="B35" s="234" t="s">
        <v>373</v>
      </c>
      <c r="C35" s="235" t="str">
        <f t="shared" si="0"/>
        <v>Hoàng Thị</v>
      </c>
      <c r="D35" s="236" t="str">
        <f t="shared" si="1"/>
        <v>Thảo</v>
      </c>
      <c r="E35" s="237">
        <f t="shared" si="2"/>
        <v>32879</v>
      </c>
      <c r="F35" s="34" t="str">
        <f t="shared" si="3"/>
        <v>Nữ</v>
      </c>
      <c r="G35" s="34" t="str">
        <f t="shared" si="4"/>
        <v>05TH</v>
      </c>
      <c r="H35" s="238" t="str">
        <f t="shared" si="5"/>
        <v>GV Tiểu học dạy Anh văn</v>
      </c>
      <c r="I35" s="239"/>
      <c r="J35" s="239"/>
      <c r="K35" s="239"/>
      <c r="L35" s="239">
        <v>76.900000000000006</v>
      </c>
      <c r="M35" s="239">
        <f t="shared" si="7"/>
        <v>99</v>
      </c>
      <c r="N35" s="239">
        <f t="shared" si="8"/>
        <v>351.8</v>
      </c>
      <c r="O35" s="239"/>
      <c r="P35" s="223" t="str">
        <f t="shared" si="6"/>
        <v>x</v>
      </c>
    </row>
    <row r="36" spans="1:16" s="222" customFormat="1" ht="20.100000000000001" customHeight="1" x14ac:dyDescent="0.25">
      <c r="A36" s="233">
        <v>28</v>
      </c>
      <c r="B36" s="234" t="s">
        <v>375</v>
      </c>
      <c r="C36" s="235" t="str">
        <f t="shared" si="0"/>
        <v>Nguyễn Thị</v>
      </c>
      <c r="D36" s="236" t="str">
        <f t="shared" si="1"/>
        <v>Thuận</v>
      </c>
      <c r="E36" s="237">
        <f t="shared" si="2"/>
        <v>32696</v>
      </c>
      <c r="F36" s="34" t="str">
        <f t="shared" si="3"/>
        <v>Nữ</v>
      </c>
      <c r="G36" s="34" t="str">
        <f t="shared" si="4"/>
        <v>05TH</v>
      </c>
      <c r="H36" s="238" t="str">
        <f t="shared" si="5"/>
        <v>GV Tiểu học dạy Anh văn</v>
      </c>
      <c r="I36" s="239">
        <v>74.599999999999994</v>
      </c>
      <c r="J36" s="239">
        <v>80</v>
      </c>
      <c r="K36" s="239"/>
      <c r="L36" s="239"/>
      <c r="M36" s="239">
        <f t="shared" si="7"/>
        <v>97</v>
      </c>
      <c r="N36" s="239">
        <f t="shared" si="8"/>
        <v>348.6</v>
      </c>
      <c r="O36" s="239"/>
      <c r="P36" s="223" t="str">
        <f t="shared" si="6"/>
        <v>x</v>
      </c>
    </row>
    <row r="37" spans="1:16" s="222" customFormat="1" ht="20.100000000000001" customHeight="1" x14ac:dyDescent="0.25">
      <c r="A37" s="233">
        <v>29</v>
      </c>
      <c r="B37" s="234" t="s">
        <v>376</v>
      </c>
      <c r="C37" s="235" t="str">
        <f t="shared" si="0"/>
        <v>Lê Thị</v>
      </c>
      <c r="D37" s="236" t="str">
        <f t="shared" si="1"/>
        <v>Xuân</v>
      </c>
      <c r="E37" s="237">
        <f t="shared" si="2"/>
        <v>32707</v>
      </c>
      <c r="F37" s="34" t="str">
        <f t="shared" si="3"/>
        <v>Nữ</v>
      </c>
      <c r="G37" s="34" t="str">
        <f t="shared" si="4"/>
        <v>05TH</v>
      </c>
      <c r="H37" s="238" t="str">
        <f t="shared" si="5"/>
        <v>GV Tiểu học dạy Anh văn</v>
      </c>
      <c r="I37" s="239">
        <v>69.599999999999994</v>
      </c>
      <c r="J37" s="239">
        <v>75</v>
      </c>
      <c r="K37" s="239"/>
      <c r="L37" s="239"/>
      <c r="M37" s="239">
        <f t="shared" si="7"/>
        <v>93</v>
      </c>
      <c r="N37" s="239">
        <f t="shared" si="8"/>
        <v>330.6</v>
      </c>
      <c r="O37" s="239"/>
      <c r="P37" s="223" t="str">
        <f t="shared" si="6"/>
        <v>x</v>
      </c>
    </row>
    <row r="38" spans="1:16" s="222" customFormat="1" ht="20.100000000000001" customHeight="1" x14ac:dyDescent="0.25">
      <c r="A38" s="233">
        <v>30</v>
      </c>
      <c r="B38" s="234" t="s">
        <v>377</v>
      </c>
      <c r="C38" s="235" t="str">
        <f t="shared" si="0"/>
        <v>Trần Thị</v>
      </c>
      <c r="D38" s="236" t="str">
        <f t="shared" si="1"/>
        <v>Thắm</v>
      </c>
      <c r="E38" s="237">
        <f t="shared" si="2"/>
        <v>32870</v>
      </c>
      <c r="F38" s="34" t="str">
        <f t="shared" si="3"/>
        <v>Nữ</v>
      </c>
      <c r="G38" s="34" t="str">
        <f t="shared" si="4"/>
        <v>04TH</v>
      </c>
      <c r="H38" s="238" t="str">
        <f t="shared" si="5"/>
        <v>GC Tiểu học dạy Mỹ Thuật</v>
      </c>
      <c r="I38" s="239"/>
      <c r="J38" s="239"/>
      <c r="K38" s="239"/>
      <c r="L38" s="239">
        <v>75.8</v>
      </c>
      <c r="M38" s="239">
        <f t="shared" si="7"/>
        <v>88</v>
      </c>
      <c r="N38" s="239">
        <f t="shared" si="8"/>
        <v>327.60000000000002</v>
      </c>
      <c r="O38" s="239"/>
      <c r="P38" s="223" t="str">
        <f t="shared" si="6"/>
        <v>x</v>
      </c>
    </row>
    <row r="39" spans="1:16" s="222" customFormat="1" ht="20.100000000000001" customHeight="1" x14ac:dyDescent="0.25">
      <c r="A39" s="233">
        <v>31</v>
      </c>
      <c r="B39" s="234" t="s">
        <v>378</v>
      </c>
      <c r="C39" s="235" t="str">
        <f t="shared" si="0"/>
        <v>Tạ Thị</v>
      </c>
      <c r="D39" s="236" t="str">
        <f t="shared" si="1"/>
        <v>Huế</v>
      </c>
      <c r="E39" s="237">
        <f t="shared" si="2"/>
        <v>32668</v>
      </c>
      <c r="F39" s="34" t="str">
        <f t="shared" si="3"/>
        <v>Nữ</v>
      </c>
      <c r="G39" s="34" t="str">
        <f t="shared" si="4"/>
        <v>02TH</v>
      </c>
      <c r="H39" s="238" t="str">
        <f t="shared" si="5"/>
        <v>Giáo viên TH dạy đại trà</v>
      </c>
      <c r="I39" s="239">
        <v>72.900000000000006</v>
      </c>
      <c r="J39" s="239">
        <v>75</v>
      </c>
      <c r="K39" s="239"/>
      <c r="L39" s="239"/>
      <c r="M39" s="239">
        <f t="shared" si="7"/>
        <v>35</v>
      </c>
      <c r="N39" s="239">
        <f t="shared" si="8"/>
        <v>217.9</v>
      </c>
      <c r="O39" s="239"/>
      <c r="P39" s="223" t="str">
        <f t="shared" si="6"/>
        <v>x</v>
      </c>
    </row>
    <row r="40" spans="1:16" s="222" customFormat="1" ht="20.100000000000001" customHeight="1" x14ac:dyDescent="0.25">
      <c r="A40" s="233">
        <v>32</v>
      </c>
      <c r="B40" s="234" t="s">
        <v>379</v>
      </c>
      <c r="C40" s="235" t="str">
        <f t="shared" si="0"/>
        <v>Lê Thị Khánh</v>
      </c>
      <c r="D40" s="236" t="str">
        <f t="shared" si="1"/>
        <v>Ly</v>
      </c>
      <c r="E40" s="237">
        <f t="shared" si="2"/>
        <v>32716</v>
      </c>
      <c r="F40" s="34" t="str">
        <f t="shared" si="3"/>
        <v>Nữ</v>
      </c>
      <c r="G40" s="34" t="str">
        <f t="shared" si="4"/>
        <v>02TH</v>
      </c>
      <c r="H40" s="238" t="str">
        <f t="shared" si="5"/>
        <v>Giáo viên TH dạy đại trà</v>
      </c>
      <c r="I40" s="239"/>
      <c r="J40" s="239"/>
      <c r="K40" s="239"/>
      <c r="L40" s="239">
        <v>76.5</v>
      </c>
      <c r="M40" s="239">
        <f t="shared" si="7"/>
        <v>95</v>
      </c>
      <c r="N40" s="239">
        <f t="shared" si="8"/>
        <v>343</v>
      </c>
      <c r="O40" s="239"/>
      <c r="P40" s="223" t="str">
        <f t="shared" si="6"/>
        <v>x</v>
      </c>
    </row>
    <row r="41" spans="1:16" s="222" customFormat="1" ht="20.100000000000001" customHeight="1" x14ac:dyDescent="0.25">
      <c r="A41" s="233">
        <v>33</v>
      </c>
      <c r="B41" s="234" t="s">
        <v>380</v>
      </c>
      <c r="C41" s="235" t="str">
        <f t="shared" ref="C41:C57" si="9">IF(B41="","",VLOOKUP(B41,sbd,2,0))</f>
        <v>Đặng Ngọc Thanh</v>
      </c>
      <c r="D41" s="236" t="str">
        <f t="shared" ref="D41:D57" si="10">IF(B41="","",VLOOKUP(B41,sbd,3,0))</f>
        <v>Mai</v>
      </c>
      <c r="E41" s="237">
        <f t="shared" ref="E41:E57" si="11">VLOOKUP(B41,sbd,4,0)</f>
        <v>32914</v>
      </c>
      <c r="F41" s="34" t="str">
        <f t="shared" ref="F41:F57" si="12">VLOOKUP(B41,sbd,5,0)</f>
        <v>Nữ</v>
      </c>
      <c r="G41" s="34" t="str">
        <f t="shared" ref="G41:G57" si="13">VLOOKUP(B41,sbd,14,0)</f>
        <v>02TH</v>
      </c>
      <c r="H41" s="238" t="str">
        <f t="shared" ref="H41:H57" si="14">VLOOKUP(B41,sbd,15,0)</f>
        <v>Giáo viên TH dạy đại trà</v>
      </c>
      <c r="I41" s="239">
        <v>76.2</v>
      </c>
      <c r="J41" s="239">
        <v>75</v>
      </c>
      <c r="K41" s="239"/>
      <c r="L41" s="239"/>
      <c r="M41" s="239">
        <f t="shared" ref="M41:M57" si="15">VLOOKUP(B41,dpv,4,0)</f>
        <v>100</v>
      </c>
      <c r="N41" s="239">
        <f t="shared" si="8"/>
        <v>351.2</v>
      </c>
      <c r="O41" s="239"/>
      <c r="P41" s="223" t="str">
        <f t="shared" si="6"/>
        <v>x</v>
      </c>
    </row>
    <row r="42" spans="1:16" s="222" customFormat="1" ht="20.100000000000001" customHeight="1" x14ac:dyDescent="0.25">
      <c r="A42" s="233">
        <v>34</v>
      </c>
      <c r="B42" s="234" t="s">
        <v>381</v>
      </c>
      <c r="C42" s="235" t="str">
        <f t="shared" si="9"/>
        <v>Phan Thị</v>
      </c>
      <c r="D42" s="236" t="str">
        <f t="shared" si="10"/>
        <v>Thanh</v>
      </c>
      <c r="E42" s="237">
        <f t="shared" si="11"/>
        <v>33803</v>
      </c>
      <c r="F42" s="34" t="str">
        <f t="shared" si="12"/>
        <v>Nữ</v>
      </c>
      <c r="G42" s="34" t="str">
        <f t="shared" si="13"/>
        <v>02TH</v>
      </c>
      <c r="H42" s="238" t="str">
        <f t="shared" si="14"/>
        <v>Giáo viên TH dạy đại trà</v>
      </c>
      <c r="I42" s="239">
        <v>70</v>
      </c>
      <c r="J42" s="239">
        <v>62</v>
      </c>
      <c r="K42" s="239"/>
      <c r="L42" s="239"/>
      <c r="M42" s="239">
        <f t="shared" si="15"/>
        <v>35</v>
      </c>
      <c r="N42" s="239">
        <f t="shared" si="8"/>
        <v>202</v>
      </c>
      <c r="O42" s="239"/>
      <c r="P42" s="223" t="str">
        <f t="shared" si="6"/>
        <v>x</v>
      </c>
    </row>
    <row r="43" spans="1:16" s="222" customFormat="1" ht="20.100000000000001" customHeight="1" x14ac:dyDescent="0.25">
      <c r="A43" s="233">
        <v>35</v>
      </c>
      <c r="B43" s="234" t="s">
        <v>382</v>
      </c>
      <c r="C43" s="235" t="str">
        <f t="shared" si="9"/>
        <v>Hoàng Thị</v>
      </c>
      <c r="D43" s="236" t="str">
        <f t="shared" si="10"/>
        <v>Tình</v>
      </c>
      <c r="E43" s="237">
        <f t="shared" si="11"/>
        <v>33053</v>
      </c>
      <c r="F43" s="34" t="str">
        <f t="shared" si="12"/>
        <v>Nữ</v>
      </c>
      <c r="G43" s="34" t="str">
        <f t="shared" si="13"/>
        <v>02TH</v>
      </c>
      <c r="H43" s="238" t="str">
        <f t="shared" si="14"/>
        <v>Giáo viên TH dạy đại trà</v>
      </c>
      <c r="I43" s="239">
        <v>71</v>
      </c>
      <c r="J43" s="239">
        <v>72</v>
      </c>
      <c r="K43" s="239"/>
      <c r="L43" s="239"/>
      <c r="M43" s="239">
        <f t="shared" si="15"/>
        <v>100</v>
      </c>
      <c r="N43" s="239">
        <f t="shared" si="8"/>
        <v>343</v>
      </c>
      <c r="O43" s="239"/>
      <c r="P43" s="223" t="str">
        <f t="shared" si="6"/>
        <v>x</v>
      </c>
    </row>
    <row r="44" spans="1:16" s="222" customFormat="1" ht="20.100000000000001" customHeight="1" x14ac:dyDescent="0.25">
      <c r="A44" s="233">
        <v>36</v>
      </c>
      <c r="B44" s="234" t="s">
        <v>383</v>
      </c>
      <c r="C44" s="235" t="str">
        <f t="shared" si="9"/>
        <v>Hoàng Đức</v>
      </c>
      <c r="D44" s="236" t="str">
        <f t="shared" si="10"/>
        <v>Duẩn</v>
      </c>
      <c r="E44" s="237">
        <f t="shared" si="11"/>
        <v>31515</v>
      </c>
      <c r="F44" s="34" t="str">
        <f t="shared" si="12"/>
        <v>Nam</v>
      </c>
      <c r="G44" s="34" t="str">
        <f t="shared" si="13"/>
        <v>03TH</v>
      </c>
      <c r="H44" s="238" t="str">
        <f t="shared" si="14"/>
        <v>GV Tiểu học dạy Thể dục</v>
      </c>
      <c r="I44" s="239"/>
      <c r="J44" s="239"/>
      <c r="K44" s="239"/>
      <c r="L44" s="239">
        <v>67.7</v>
      </c>
      <c r="M44" s="239">
        <f t="shared" si="15"/>
        <v>100</v>
      </c>
      <c r="N44" s="239">
        <f t="shared" si="8"/>
        <v>335.4</v>
      </c>
      <c r="O44" s="239"/>
      <c r="P44" s="223" t="str">
        <f t="shared" si="6"/>
        <v>x</v>
      </c>
    </row>
    <row r="45" spans="1:16" s="222" customFormat="1" ht="20.100000000000001" customHeight="1" x14ac:dyDescent="0.25">
      <c r="A45" s="233">
        <v>37</v>
      </c>
      <c r="B45" s="234" t="s">
        <v>384</v>
      </c>
      <c r="C45" s="235" t="str">
        <f t="shared" si="9"/>
        <v xml:space="preserve">Trần Thị Thùy </v>
      </c>
      <c r="D45" s="236" t="str">
        <f t="shared" si="10"/>
        <v>Linh</v>
      </c>
      <c r="E45" s="237">
        <f t="shared" si="11"/>
        <v>32767</v>
      </c>
      <c r="F45" s="34" t="str">
        <f t="shared" si="12"/>
        <v>Nữ</v>
      </c>
      <c r="G45" s="34" t="str">
        <f t="shared" si="13"/>
        <v>03TH</v>
      </c>
      <c r="H45" s="238" t="str">
        <f t="shared" si="14"/>
        <v>GV Tiểu học dạy Thể dục</v>
      </c>
      <c r="I45" s="239">
        <v>77.5</v>
      </c>
      <c r="J45" s="239">
        <v>87.3</v>
      </c>
      <c r="K45" s="239"/>
      <c r="L45" s="239"/>
      <c r="M45" s="239">
        <f t="shared" si="15"/>
        <v>73</v>
      </c>
      <c r="N45" s="239">
        <f t="shared" si="8"/>
        <v>310.8</v>
      </c>
      <c r="O45" s="239"/>
      <c r="P45" s="223" t="str">
        <f t="shared" si="6"/>
        <v>x</v>
      </c>
    </row>
    <row r="46" spans="1:16" s="222" customFormat="1" ht="20.100000000000001" customHeight="1" x14ac:dyDescent="0.25">
      <c r="A46" s="233">
        <v>38</v>
      </c>
      <c r="B46" s="234" t="s">
        <v>385</v>
      </c>
      <c r="C46" s="235" t="str">
        <f t="shared" si="9"/>
        <v>Trần Văn</v>
      </c>
      <c r="D46" s="236" t="str">
        <f t="shared" si="10"/>
        <v>Quân</v>
      </c>
      <c r="E46" s="237">
        <f t="shared" si="11"/>
        <v>32206</v>
      </c>
      <c r="F46" s="34" t="str">
        <f t="shared" si="12"/>
        <v>Nam</v>
      </c>
      <c r="G46" s="34" t="str">
        <f t="shared" si="13"/>
        <v>03TH</v>
      </c>
      <c r="H46" s="238" t="str">
        <f t="shared" si="14"/>
        <v>GV Tiểu học dạy Thể dục</v>
      </c>
      <c r="I46" s="239">
        <v>71</v>
      </c>
      <c r="J46" s="239">
        <v>65</v>
      </c>
      <c r="K46" s="239"/>
      <c r="L46" s="239"/>
      <c r="M46" s="239">
        <f t="shared" si="15"/>
        <v>55</v>
      </c>
      <c r="N46" s="239">
        <f t="shared" si="8"/>
        <v>246</v>
      </c>
      <c r="O46" s="239"/>
      <c r="P46" s="223" t="str">
        <f t="shared" si="6"/>
        <v>x</v>
      </c>
    </row>
    <row r="47" spans="1:16" s="222" customFormat="1" ht="20.100000000000001" customHeight="1" x14ac:dyDescent="0.25">
      <c r="A47" s="233">
        <v>39</v>
      </c>
      <c r="B47" s="234" t="s">
        <v>386</v>
      </c>
      <c r="C47" s="235" t="str">
        <f t="shared" si="9"/>
        <v>Lê Công</v>
      </c>
      <c r="D47" s="236" t="str">
        <f t="shared" si="10"/>
        <v>Sơn</v>
      </c>
      <c r="E47" s="237">
        <f t="shared" si="11"/>
        <v>32441</v>
      </c>
      <c r="F47" s="34" t="str">
        <f t="shared" si="12"/>
        <v>Nam</v>
      </c>
      <c r="G47" s="34" t="str">
        <f t="shared" si="13"/>
        <v>03TH</v>
      </c>
      <c r="H47" s="238" t="str">
        <f t="shared" si="14"/>
        <v>GV Tiểu học dạy Thể dục</v>
      </c>
      <c r="I47" s="239"/>
      <c r="J47" s="239"/>
      <c r="K47" s="239"/>
      <c r="L47" s="239">
        <v>73.099999999999994</v>
      </c>
      <c r="M47" s="239">
        <f t="shared" si="15"/>
        <v>100</v>
      </c>
      <c r="N47" s="239">
        <f t="shared" si="8"/>
        <v>346.2</v>
      </c>
      <c r="O47" s="239"/>
      <c r="P47" s="223" t="str">
        <f t="shared" si="6"/>
        <v>x</v>
      </c>
    </row>
    <row r="48" spans="1:16" s="222" customFormat="1" ht="20.100000000000001" customHeight="1" x14ac:dyDescent="0.25">
      <c r="A48" s="233">
        <v>40</v>
      </c>
      <c r="B48" s="234" t="s">
        <v>387</v>
      </c>
      <c r="C48" s="235" t="str">
        <f t="shared" si="9"/>
        <v>Nguyễn Thị Huyền</v>
      </c>
      <c r="D48" s="236" t="str">
        <f t="shared" si="10"/>
        <v>Trang</v>
      </c>
      <c r="E48" s="237">
        <f t="shared" si="11"/>
        <v>33144</v>
      </c>
      <c r="F48" s="34" t="str">
        <f t="shared" si="12"/>
        <v>Nữ</v>
      </c>
      <c r="G48" s="34" t="str">
        <f t="shared" si="13"/>
        <v>03TH</v>
      </c>
      <c r="H48" s="238" t="str">
        <f t="shared" si="14"/>
        <v>GV Tiểu học dạy Thể dục</v>
      </c>
      <c r="I48" s="239">
        <v>76.099999999999994</v>
      </c>
      <c r="J48" s="239">
        <v>80</v>
      </c>
      <c r="K48" s="239"/>
      <c r="L48" s="239"/>
      <c r="M48" s="239">
        <f t="shared" si="15"/>
        <v>70</v>
      </c>
      <c r="N48" s="239">
        <f t="shared" si="8"/>
        <v>296.10000000000002</v>
      </c>
      <c r="O48" s="239"/>
      <c r="P48" s="223" t="str">
        <f t="shared" si="6"/>
        <v>x</v>
      </c>
    </row>
    <row r="49" spans="1:16" s="222" customFormat="1" ht="20.100000000000001" customHeight="1" x14ac:dyDescent="0.25">
      <c r="A49" s="233">
        <v>41</v>
      </c>
      <c r="B49" s="234" t="s">
        <v>388</v>
      </c>
      <c r="C49" s="235" t="str">
        <f t="shared" si="9"/>
        <v>Lê Quốc</v>
      </c>
      <c r="D49" s="236" t="str">
        <f t="shared" si="10"/>
        <v>Trung</v>
      </c>
      <c r="E49" s="237">
        <f t="shared" si="11"/>
        <v>32183</v>
      </c>
      <c r="F49" s="34" t="str">
        <f t="shared" si="12"/>
        <v>Nam</v>
      </c>
      <c r="G49" s="34" t="str">
        <f t="shared" si="13"/>
        <v>03TH</v>
      </c>
      <c r="H49" s="238" t="str">
        <f t="shared" si="14"/>
        <v>GV Tiểu học dạy Thể dục</v>
      </c>
      <c r="I49" s="239"/>
      <c r="J49" s="239"/>
      <c r="K49" s="239"/>
      <c r="L49" s="239">
        <v>76.5</v>
      </c>
      <c r="M49" s="239">
        <f t="shared" si="15"/>
        <v>100</v>
      </c>
      <c r="N49" s="239">
        <f t="shared" si="8"/>
        <v>353</v>
      </c>
      <c r="O49" s="239"/>
      <c r="P49" s="223" t="str">
        <f t="shared" si="6"/>
        <v>x</v>
      </c>
    </row>
    <row r="50" spans="1:16" s="222" customFormat="1" ht="20.100000000000001" customHeight="1" x14ac:dyDescent="0.25">
      <c r="A50" s="233">
        <v>42</v>
      </c>
      <c r="B50" s="234" t="s">
        <v>389</v>
      </c>
      <c r="C50" s="235" t="str">
        <f t="shared" si="9"/>
        <v xml:space="preserve">Nguyễn Thị </v>
      </c>
      <c r="D50" s="236" t="str">
        <f t="shared" si="10"/>
        <v>Thương</v>
      </c>
      <c r="E50" s="237">
        <f t="shared" si="11"/>
        <v>32454</v>
      </c>
      <c r="F50" s="34" t="str">
        <f t="shared" si="12"/>
        <v>Nữ</v>
      </c>
      <c r="G50" s="34" t="str">
        <f t="shared" si="13"/>
        <v>06TH</v>
      </c>
      <c r="H50" s="238" t="str">
        <f t="shared" si="14"/>
        <v>GV Tiểu học dạy Âm nhạc</v>
      </c>
      <c r="I50" s="239"/>
      <c r="J50" s="239"/>
      <c r="K50" s="239"/>
      <c r="L50" s="239">
        <v>78.3</v>
      </c>
      <c r="M50" s="239">
        <f t="shared" si="15"/>
        <v>90</v>
      </c>
      <c r="N50" s="239">
        <f t="shared" si="8"/>
        <v>336.6</v>
      </c>
      <c r="O50" s="239"/>
      <c r="P50" s="223" t="str">
        <f t="shared" si="6"/>
        <v>x</v>
      </c>
    </row>
    <row r="51" spans="1:16" s="222" customFormat="1" ht="20.100000000000001" customHeight="1" x14ac:dyDescent="0.25">
      <c r="A51" s="233">
        <v>43</v>
      </c>
      <c r="B51" s="234" t="s">
        <v>390</v>
      </c>
      <c r="C51" s="235" t="str">
        <f t="shared" si="9"/>
        <v>Phan Thị Lan</v>
      </c>
      <c r="D51" s="236" t="str">
        <f t="shared" si="10"/>
        <v>Anh</v>
      </c>
      <c r="E51" s="237">
        <f t="shared" si="11"/>
        <v>32434</v>
      </c>
      <c r="F51" s="34" t="str">
        <f t="shared" si="12"/>
        <v>Nữ</v>
      </c>
      <c r="G51" s="34" t="str">
        <f t="shared" si="13"/>
        <v>07 CS</v>
      </c>
      <c r="H51" s="238" t="str">
        <f t="shared" si="14"/>
        <v>Giáo viên dạy Văn</v>
      </c>
      <c r="I51" s="239"/>
      <c r="J51" s="239"/>
      <c r="K51" s="239"/>
      <c r="L51" s="239">
        <v>78.7</v>
      </c>
      <c r="M51" s="239">
        <f t="shared" si="15"/>
        <v>100</v>
      </c>
      <c r="N51" s="239">
        <f t="shared" si="8"/>
        <v>357.4</v>
      </c>
      <c r="O51" s="239"/>
      <c r="P51" s="223" t="str">
        <f t="shared" si="6"/>
        <v>x</v>
      </c>
    </row>
    <row r="52" spans="1:16" s="222" customFormat="1" ht="20.100000000000001" customHeight="1" x14ac:dyDescent="0.25">
      <c r="A52" s="233">
        <v>44</v>
      </c>
      <c r="B52" s="234" t="s">
        <v>391</v>
      </c>
      <c r="C52" s="235" t="str">
        <f t="shared" si="9"/>
        <v xml:space="preserve">Phan Thị </v>
      </c>
      <c r="D52" s="236" t="str">
        <f t="shared" si="10"/>
        <v>Linh</v>
      </c>
      <c r="E52" s="237">
        <f t="shared" si="11"/>
        <v>32314</v>
      </c>
      <c r="F52" s="34" t="str">
        <f t="shared" si="12"/>
        <v>Nữ</v>
      </c>
      <c r="G52" s="34" t="str">
        <f t="shared" si="13"/>
        <v>07 CS</v>
      </c>
      <c r="H52" s="238" t="str">
        <f t="shared" si="14"/>
        <v>Giáo viên dạy Văn</v>
      </c>
      <c r="I52" s="239"/>
      <c r="J52" s="239"/>
      <c r="K52" s="239"/>
      <c r="L52" s="239">
        <v>74</v>
      </c>
      <c r="M52" s="239">
        <f t="shared" si="15"/>
        <v>99.5</v>
      </c>
      <c r="N52" s="239">
        <f t="shared" si="8"/>
        <v>347</v>
      </c>
      <c r="O52" s="239"/>
      <c r="P52" s="223" t="str">
        <f t="shared" si="6"/>
        <v>x</v>
      </c>
    </row>
    <row r="53" spans="1:16" s="222" customFormat="1" ht="20.100000000000001" customHeight="1" x14ac:dyDescent="0.25">
      <c r="A53" s="233">
        <v>45</v>
      </c>
      <c r="B53" s="234" t="s">
        <v>392</v>
      </c>
      <c r="C53" s="235" t="str">
        <f t="shared" si="9"/>
        <v>Dương Thị Hà</v>
      </c>
      <c r="D53" s="236" t="str">
        <f t="shared" si="10"/>
        <v>Trang</v>
      </c>
      <c r="E53" s="237">
        <f t="shared" si="11"/>
        <v>32147</v>
      </c>
      <c r="F53" s="34" t="str">
        <f t="shared" si="12"/>
        <v>Nữ</v>
      </c>
      <c r="G53" s="34" t="str">
        <f t="shared" si="13"/>
        <v>07 CS</v>
      </c>
      <c r="H53" s="238" t="str">
        <f t="shared" si="14"/>
        <v>Giáo viên dạy Văn</v>
      </c>
      <c r="I53" s="239"/>
      <c r="J53" s="239"/>
      <c r="K53" s="239"/>
      <c r="L53" s="239">
        <v>75.099999999999994</v>
      </c>
      <c r="M53" s="239">
        <f t="shared" si="15"/>
        <v>99</v>
      </c>
      <c r="N53" s="239">
        <f t="shared" si="8"/>
        <v>348.2</v>
      </c>
      <c r="O53" s="239"/>
      <c r="P53" s="223" t="str">
        <f t="shared" si="6"/>
        <v>x</v>
      </c>
    </row>
    <row r="54" spans="1:16" s="222" customFormat="1" ht="20.100000000000001" customHeight="1" x14ac:dyDescent="0.25">
      <c r="A54" s="233">
        <v>46</v>
      </c>
      <c r="B54" s="234" t="s">
        <v>393</v>
      </c>
      <c r="C54" s="235" t="str">
        <f t="shared" si="9"/>
        <v>Phạm Thị</v>
      </c>
      <c r="D54" s="236" t="str">
        <f t="shared" si="10"/>
        <v>Mai</v>
      </c>
      <c r="E54" s="237">
        <f t="shared" si="11"/>
        <v>32212</v>
      </c>
      <c r="F54" s="34" t="str">
        <f t="shared" si="12"/>
        <v>Nữ</v>
      </c>
      <c r="G54" s="34" t="str">
        <f t="shared" si="13"/>
        <v>08CS</v>
      </c>
      <c r="H54" s="238" t="str">
        <f t="shared" si="14"/>
        <v>GV dạy Văn - Sử</v>
      </c>
      <c r="I54" s="239">
        <v>79.2</v>
      </c>
      <c r="J54" s="239">
        <v>80</v>
      </c>
      <c r="K54" s="239"/>
      <c r="L54" s="239"/>
      <c r="M54" s="239">
        <f t="shared" si="15"/>
        <v>99</v>
      </c>
      <c r="N54" s="239">
        <f t="shared" si="8"/>
        <v>357.2</v>
      </c>
      <c r="O54" s="239"/>
      <c r="P54" s="223" t="str">
        <f t="shared" si="6"/>
        <v>x</v>
      </c>
    </row>
    <row r="55" spans="1:16" s="222" customFormat="1" ht="20.100000000000001" customHeight="1" x14ac:dyDescent="0.25">
      <c r="A55" s="233">
        <v>47</v>
      </c>
      <c r="B55" s="234" t="s">
        <v>394</v>
      </c>
      <c r="C55" s="235" t="str">
        <f t="shared" si="9"/>
        <v>Nguyễn Thị</v>
      </c>
      <c r="D55" s="236" t="str">
        <f t="shared" si="10"/>
        <v>Lương</v>
      </c>
      <c r="E55" s="237">
        <f t="shared" si="11"/>
        <v>30416</v>
      </c>
      <c r="F55" s="34" t="str">
        <f t="shared" si="12"/>
        <v>Nữ</v>
      </c>
      <c r="G55" s="34" t="str">
        <f t="shared" si="13"/>
        <v>09CS</v>
      </c>
      <c r="H55" s="238" t="str">
        <f t="shared" si="14"/>
        <v>GV dạy Địa lí</v>
      </c>
      <c r="I55" s="239">
        <v>59</v>
      </c>
      <c r="J55" s="239">
        <v>65</v>
      </c>
      <c r="K55" s="239"/>
      <c r="L55" s="239"/>
      <c r="M55" s="239">
        <f t="shared" si="15"/>
        <v>98</v>
      </c>
      <c r="N55" s="239">
        <f t="shared" si="8"/>
        <v>320</v>
      </c>
      <c r="O55" s="239"/>
      <c r="P55" s="223" t="str">
        <f t="shared" si="6"/>
        <v>x</v>
      </c>
    </row>
    <row r="56" spans="1:16" s="222" customFormat="1" ht="20.100000000000001" customHeight="1" x14ac:dyDescent="0.25">
      <c r="A56" s="233">
        <v>48</v>
      </c>
      <c r="B56" s="234" t="s">
        <v>395</v>
      </c>
      <c r="C56" s="235" t="str">
        <f t="shared" si="9"/>
        <v>Lê Thị Kim</v>
      </c>
      <c r="D56" s="236" t="str">
        <f t="shared" si="10"/>
        <v>Anh</v>
      </c>
      <c r="E56" s="237">
        <f t="shared" si="11"/>
        <v>32411</v>
      </c>
      <c r="F56" s="34" t="str">
        <f t="shared" si="12"/>
        <v>Nữ</v>
      </c>
      <c r="G56" s="34" t="str">
        <f t="shared" si="13"/>
        <v>10NVTB</v>
      </c>
      <c r="H56" s="238" t="str">
        <f t="shared" si="14"/>
        <v>Nhân viên Thiết bị - Thí nghiệm</v>
      </c>
      <c r="I56" s="239">
        <v>77.099999999999994</v>
      </c>
      <c r="J56" s="239">
        <v>85</v>
      </c>
      <c r="K56" s="239"/>
      <c r="L56" s="239"/>
      <c r="M56" s="239">
        <f t="shared" si="15"/>
        <v>85</v>
      </c>
      <c r="N56" s="239">
        <f t="shared" si="8"/>
        <v>332.1</v>
      </c>
      <c r="O56" s="239"/>
      <c r="P56" s="223" t="str">
        <f t="shared" si="6"/>
        <v>x</v>
      </c>
    </row>
    <row r="57" spans="1:16" s="222" customFormat="1" ht="20.100000000000001" customHeight="1" x14ac:dyDescent="0.25">
      <c r="A57" s="233">
        <v>49</v>
      </c>
      <c r="B57" s="234" t="s">
        <v>396</v>
      </c>
      <c r="C57" s="235" t="str">
        <f t="shared" si="9"/>
        <v>Hoàng Thị</v>
      </c>
      <c r="D57" s="236" t="str">
        <f t="shared" si="10"/>
        <v>Quý</v>
      </c>
      <c r="E57" s="237">
        <f t="shared" si="11"/>
        <v>29570</v>
      </c>
      <c r="F57" s="34" t="str">
        <f t="shared" si="12"/>
        <v>Nữ</v>
      </c>
      <c r="G57" s="34" t="str">
        <f t="shared" si="13"/>
        <v>10NVTB</v>
      </c>
      <c r="H57" s="238" t="str">
        <f t="shared" si="14"/>
        <v>Nhân viên Thiết bị - Thí nghiệm</v>
      </c>
      <c r="I57" s="239">
        <v>63.2</v>
      </c>
      <c r="J57" s="239">
        <v>87.5</v>
      </c>
      <c r="K57" s="239"/>
      <c r="L57" s="239"/>
      <c r="M57" s="239">
        <f t="shared" si="15"/>
        <v>99</v>
      </c>
      <c r="N57" s="239">
        <f t="shared" si="8"/>
        <v>348.7</v>
      </c>
      <c r="O57" s="239"/>
      <c r="P57" s="223" t="str">
        <f t="shared" si="6"/>
        <v>x</v>
      </c>
    </row>
    <row r="58" spans="1:16" ht="22.5" customHeight="1" x14ac:dyDescent="0.25">
      <c r="A58" s="223"/>
      <c r="B58" s="240"/>
      <c r="C58" s="241" t="s">
        <v>515</v>
      </c>
      <c r="D58" s="403">
        <f>COUNTIF($P$9:$P$57,"x")</f>
        <v>49</v>
      </c>
      <c r="E58" s="403"/>
      <c r="F58" s="242"/>
      <c r="G58" s="242"/>
      <c r="H58" s="242"/>
      <c r="I58" s="243"/>
      <c r="J58" s="243"/>
      <c r="K58" s="243"/>
      <c r="L58" s="243"/>
      <c r="M58" s="243"/>
      <c r="N58" s="243"/>
      <c r="O58" s="243"/>
      <c r="P58" s="244" t="s">
        <v>523</v>
      </c>
    </row>
    <row r="59" spans="1:16" s="216" customFormat="1" ht="17.399999999999999" x14ac:dyDescent="0.3">
      <c r="A59" s="375" t="s">
        <v>505</v>
      </c>
      <c r="B59" s="375"/>
      <c r="C59" s="375"/>
      <c r="D59" s="375"/>
      <c r="E59" s="375"/>
      <c r="F59" s="375"/>
      <c r="G59" s="375"/>
      <c r="H59" s="375"/>
      <c r="I59" s="375"/>
      <c r="J59" s="375"/>
      <c r="K59" s="375"/>
      <c r="L59" s="375"/>
      <c r="M59" s="375"/>
      <c r="N59" s="375"/>
      <c r="O59" s="375"/>
      <c r="P59" s="266" t="s">
        <v>523</v>
      </c>
    </row>
    <row r="60" spans="1:16" s="216" customFormat="1" ht="17.399999999999999" x14ac:dyDescent="0.3">
      <c r="A60" s="199"/>
      <c r="B60" s="199"/>
      <c r="C60" s="199"/>
      <c r="D60" s="199"/>
      <c r="E60" s="199"/>
      <c r="F60" s="199"/>
      <c r="G60" s="199"/>
      <c r="H60" s="199"/>
      <c r="I60" s="199"/>
      <c r="J60" s="199"/>
      <c r="K60" s="199"/>
      <c r="L60" s="199"/>
      <c r="M60" s="199"/>
      <c r="N60" s="199"/>
      <c r="O60" s="199"/>
    </row>
    <row r="61" spans="1:16" s="216" customFormat="1" ht="17.399999999999999" x14ac:dyDescent="0.3">
      <c r="A61" s="199"/>
      <c r="B61" s="199"/>
      <c r="C61" s="199"/>
      <c r="D61" s="199"/>
      <c r="E61" s="199"/>
      <c r="F61" s="199"/>
      <c r="G61" s="199"/>
      <c r="H61" s="199"/>
      <c r="I61" s="199"/>
      <c r="J61" s="199"/>
      <c r="K61" s="199"/>
      <c r="L61" s="199"/>
      <c r="M61" s="199"/>
      <c r="N61" s="199"/>
      <c r="O61" s="199"/>
    </row>
    <row r="62" spans="1:16" s="216" customFormat="1" ht="17.399999999999999" x14ac:dyDescent="0.3">
      <c r="A62" s="199"/>
      <c r="B62" s="199"/>
      <c r="C62" s="199"/>
      <c r="D62" s="199"/>
      <c r="E62" s="199"/>
      <c r="F62" s="199"/>
      <c r="G62" s="199"/>
      <c r="H62" s="199"/>
      <c r="I62" s="199"/>
      <c r="J62" s="199"/>
      <c r="K62" s="199"/>
      <c r="L62" s="199"/>
      <c r="M62" s="199"/>
      <c r="N62" s="199"/>
      <c r="O62" s="199"/>
    </row>
  </sheetData>
  <autoFilter ref="P8:P59"/>
  <mergeCells count="20">
    <mergeCell ref="A59:O59"/>
    <mergeCell ref="H6:H8"/>
    <mergeCell ref="I6:L6"/>
    <mergeCell ref="M6:M8"/>
    <mergeCell ref="N6:N8"/>
    <mergeCell ref="O6:O8"/>
    <mergeCell ref="C7:D7"/>
    <mergeCell ref="I7:K7"/>
    <mergeCell ref="L7:L8"/>
    <mergeCell ref="D58:E58"/>
    <mergeCell ref="A6:A8"/>
    <mergeCell ref="B6:B8"/>
    <mergeCell ref="E6:E8"/>
    <mergeCell ref="F6:F8"/>
    <mergeCell ref="G6:G8"/>
    <mergeCell ref="A1:E1"/>
    <mergeCell ref="F1:O1"/>
    <mergeCell ref="A2:E2"/>
    <mergeCell ref="F2:O2"/>
    <mergeCell ref="A4:O4"/>
  </mergeCells>
  <printOptions horizontalCentered="1"/>
  <pageMargins left="0.31496062992125984" right="0.19685039370078741" top="0.31496062992125984" bottom="0.39370078740157483" header="0.15748031496062992" footer="0.23622047244094491"/>
  <pageSetup paperSize="9"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14</vt:i4>
      </vt:variant>
    </vt:vector>
  </HeadingPairs>
  <TitlesOfParts>
    <vt:vector size="26" baseType="lpstr">
      <vt:lpstr>DS DU DIEU KIEN</vt:lpstr>
      <vt:lpstr>DS SO BAO DANH</vt:lpstr>
      <vt:lpstr>THE THI SINH</vt:lpstr>
      <vt:lpstr>DS NHAN THE</vt:lpstr>
      <vt:lpstr>DS THI SINH DU PHONG VAN</vt:lpstr>
      <vt:lpstr>DS GOI TS THAM DU PHONG VAN</vt:lpstr>
      <vt:lpstr>DS XAC NHAN TS THAM GIA PV</vt:lpstr>
      <vt:lpstr>DS VAO DIEM PV</vt:lpstr>
      <vt:lpstr>DS VAO DIEM HOC TAP</vt:lpstr>
      <vt:lpstr>DS DU KIEN TRUNG TUYEN</vt:lpstr>
      <vt:lpstr>foxz</vt:lpstr>
      <vt:lpstr>DS kèm QĐ phê duyệt</vt:lpstr>
      <vt:lpstr>dhoc</vt:lpstr>
      <vt:lpstr>dpv</vt:lpstr>
      <vt:lpstr>phongthi</vt:lpstr>
      <vt:lpstr>'DS DU KIEN TRUNG TUYEN'!Print_Area</vt:lpstr>
      <vt:lpstr>'DS GOI TS THAM DU PHONG VAN'!Print_Area</vt:lpstr>
      <vt:lpstr>'DS NHAN THE'!Print_Area</vt:lpstr>
      <vt:lpstr>'DS THI SINH DU PHONG VAN'!Print_Area</vt:lpstr>
      <vt:lpstr>'DS VAO DIEM HOC TAP'!Print_Area</vt:lpstr>
      <vt:lpstr>'DS VAO DIEM PV'!Print_Area</vt:lpstr>
      <vt:lpstr>'DS XAC NHAN TS THAM GIA PV'!Print_Area</vt:lpstr>
      <vt:lpstr>'DS DU KIEN TRUNG TUYEN'!Print_Titles</vt:lpstr>
      <vt:lpstr>'DS VAO DIEM HOC TAP'!Print_Titles</vt:lpstr>
      <vt:lpstr>sbd</vt:lpstr>
      <vt:lpstr>so</vt:lpstr>
    </vt:vector>
  </TitlesOfParts>
  <Company>Phong GD-DT Le Thuy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Cuong</dc:creator>
  <cp:lastModifiedBy>Admin</cp:lastModifiedBy>
  <cp:lastPrinted>2022-06-20T02:57:34Z</cp:lastPrinted>
  <dcterms:created xsi:type="dcterms:W3CDTF">2014-01-03T11:15:44Z</dcterms:created>
  <dcterms:modified xsi:type="dcterms:W3CDTF">2023-06-30T03:36:12Z</dcterms:modified>
</cp:coreProperties>
</file>