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92" windowWidth="20801" windowHeight="7514"/>
  </bookViews>
  <sheets>
    <sheet name="7.Chi NS thi xa Phan bo- ok" sheetId="1" r:id="rId1"/>
  </sheets>
  <definedNames>
    <definedName name="\b1501">#N/A</definedName>
    <definedName name="\b1502">#N/A</definedName>
    <definedName name="\b2002">#N/A</definedName>
    <definedName name="\b2501">#N/A</definedName>
    <definedName name="\b2502">#N/A</definedName>
    <definedName name="\b3001">#N/A</definedName>
    <definedName name="\b3001coc">#N/A</definedName>
    <definedName name="\cc25">#N/A</definedName>
    <definedName name="\cc27">#N/A</definedName>
    <definedName name="\cc3">#N/A</definedName>
    <definedName name="\cc32">#N/A</definedName>
    <definedName name="\cc35">#N/A</definedName>
    <definedName name="\cc37">#N/A</definedName>
    <definedName name="\cc4">#N/A</definedName>
    <definedName name="\cc45">#N/A</definedName>
    <definedName name="\cd25">#N/A</definedName>
    <definedName name="\cd32">#N/A</definedName>
    <definedName name="\cd37">#N/A</definedName>
    <definedName name="\cd45">#N/A</definedName>
    <definedName name="\T">#N/A</definedName>
    <definedName name="\v100">#N/A</definedName>
    <definedName name="\v125">#N/A</definedName>
    <definedName name="\v75">#N/A</definedName>
    <definedName name="_">#N/A</definedName>
    <definedName name="_??">#N/A</definedName>
    <definedName name="_??????1">#N/A</definedName>
    <definedName name="_??????2">#N/A</definedName>
    <definedName name="_??????3">#N/A</definedName>
    <definedName name="_??????4">#N/A</definedName>
    <definedName name="_??????5">#N/A</definedName>
    <definedName name="_??????6">#N/A</definedName>
    <definedName name="__??">#N/A</definedName>
    <definedName name="__??????1">#N/A</definedName>
    <definedName name="__??????2">#N/A</definedName>
    <definedName name="__??????3">#N/A</definedName>
    <definedName name="__??????4">#N/A</definedName>
    <definedName name="__??????5">#N/A</definedName>
    <definedName name="__??????6">#N/A</definedName>
    <definedName name="___??">#N/A</definedName>
    <definedName name="___??????1">#N/A</definedName>
    <definedName name="___??????2">#N/A</definedName>
    <definedName name="___??????3">#N/A</definedName>
    <definedName name="___??????4">#N/A</definedName>
    <definedName name="___??????5">#N/A</definedName>
    <definedName name="___??????6">#N/A</definedName>
    <definedName name="____??">#N/A</definedName>
    <definedName name="____??????1">#N/A</definedName>
    <definedName name="____??????2">#N/A</definedName>
    <definedName name="____??????3">#N/A</definedName>
    <definedName name="____??????4">#N/A</definedName>
    <definedName name="____??????5">#N/A</definedName>
    <definedName name="____??????6">#N/A</definedName>
    <definedName name="_____??">#N/A</definedName>
    <definedName name="_____??????1">#N/A</definedName>
    <definedName name="_____??????2">#N/A</definedName>
    <definedName name="_____??????3">#N/A</definedName>
    <definedName name="_____??????4">#N/A</definedName>
    <definedName name="_____??????5">#N/A</definedName>
    <definedName name="_____??????6">#N/A</definedName>
    <definedName name="______??" localSheetId="0">BlankMacro1</definedName>
    <definedName name="______??">BlankMacro1</definedName>
    <definedName name="______??????1" localSheetId="0">BlankMacro1</definedName>
    <definedName name="______??????1">BlankMacro1</definedName>
    <definedName name="______??????2" localSheetId="0">BlankMacro1</definedName>
    <definedName name="______??????2">BlankMacro1</definedName>
    <definedName name="______??????3" localSheetId="0">BlankMacro1</definedName>
    <definedName name="______??????3">BlankMacro1</definedName>
    <definedName name="______??????4" localSheetId="0">BlankMacro1</definedName>
    <definedName name="______??????4">BlankMacro1</definedName>
    <definedName name="______??????5" localSheetId="0">BlankMacro1</definedName>
    <definedName name="______??????5">BlankMacro1</definedName>
    <definedName name="______??????6" localSheetId="0">BlankMacro1</definedName>
    <definedName name="______??????6">BlankMacro1</definedName>
    <definedName name="_______??" localSheetId="0">BlankMacro1</definedName>
    <definedName name="_______??">BlankMacro1</definedName>
    <definedName name="_______??????1" localSheetId="0">BlankMacro1</definedName>
    <definedName name="_______??????1">BlankMacro1</definedName>
    <definedName name="_______??????2" localSheetId="0">BlankMacro1</definedName>
    <definedName name="_______??????2">BlankMacro1</definedName>
    <definedName name="_______??????3" localSheetId="0">BlankMacro1</definedName>
    <definedName name="_______??????3">BlankMacro1</definedName>
    <definedName name="_______??????4" localSheetId="0">BlankMacro1</definedName>
    <definedName name="_______??????4">BlankMacro1</definedName>
    <definedName name="_______??????5" localSheetId="0">BlankMacro1</definedName>
    <definedName name="_______??????5">BlankMacro1</definedName>
    <definedName name="_______??????6" localSheetId="0">BlankMacro1</definedName>
    <definedName name="_______??????6">BlankMacro1</definedName>
    <definedName name="________??" localSheetId="0">BlankMacro1</definedName>
    <definedName name="________??">BlankMacro1</definedName>
    <definedName name="________??????1" localSheetId="0">BlankMacro1</definedName>
    <definedName name="________??????1">BlankMacro1</definedName>
    <definedName name="________??????2" localSheetId="0">BlankMacro1</definedName>
    <definedName name="________??????2">BlankMacro1</definedName>
    <definedName name="________??????3" localSheetId="0">BlankMacro1</definedName>
    <definedName name="________??????3">BlankMacro1</definedName>
    <definedName name="________??????4" localSheetId="0">BlankMacro1</definedName>
    <definedName name="________??????4">BlankMacro1</definedName>
    <definedName name="________??????5" localSheetId="0">BlankMacro1</definedName>
    <definedName name="________??????5">BlankMacro1</definedName>
    <definedName name="________??????6" localSheetId="0">BlankMacro1</definedName>
    <definedName name="________??????6">BlankMacro1</definedName>
    <definedName name="_________??" localSheetId="0">BlankMacro1</definedName>
    <definedName name="_________??">BlankMacro1</definedName>
    <definedName name="_________??????1" localSheetId="0">BlankMacro1</definedName>
    <definedName name="_________??????1">BlankMacro1</definedName>
    <definedName name="_________??????2" localSheetId="0">BlankMacro1</definedName>
    <definedName name="_________??????2">BlankMacro1</definedName>
    <definedName name="_________??????3" localSheetId="0">BlankMacro1</definedName>
    <definedName name="_________??????3">BlankMacro1</definedName>
    <definedName name="_________??????4" localSheetId="0">BlankMacro1</definedName>
    <definedName name="_________??????4">BlankMacro1</definedName>
    <definedName name="_________??????5" localSheetId="0">BlankMacro1</definedName>
    <definedName name="_________??????5">BlankMacro1</definedName>
    <definedName name="_________??????6" localSheetId="0">BlankMacro1</definedName>
    <definedName name="_________??????6">BlankMacro1</definedName>
    <definedName name="__________??" localSheetId="0">BlankMacro1</definedName>
    <definedName name="__________??">BlankMacro1</definedName>
    <definedName name="__________??????1" localSheetId="0">BlankMacro1</definedName>
    <definedName name="__________??????1">BlankMacro1</definedName>
    <definedName name="__________??????2" localSheetId="0">BlankMacro1</definedName>
    <definedName name="__________??????2">BlankMacro1</definedName>
    <definedName name="__________??????3" localSheetId="0">BlankMacro1</definedName>
    <definedName name="__________??????3">BlankMacro1</definedName>
    <definedName name="__________??????4" localSheetId="0">BlankMacro1</definedName>
    <definedName name="__________??????4">BlankMacro1</definedName>
    <definedName name="__________??????5" localSheetId="0">BlankMacro1</definedName>
    <definedName name="__________??????5">BlankMacro1</definedName>
    <definedName name="__________??????6" localSheetId="0">BlankMacro1</definedName>
    <definedName name="__________??????6">BlankMacro1</definedName>
    <definedName name="___________??" localSheetId="0">BlankMacro1</definedName>
    <definedName name="___________??">BlankMacro1</definedName>
    <definedName name="___________??????1" localSheetId="0">BlankMacro1</definedName>
    <definedName name="___________??????1">BlankMacro1</definedName>
    <definedName name="___________??????2" localSheetId="0">BlankMacro1</definedName>
    <definedName name="___________??????2">BlankMacro1</definedName>
    <definedName name="___________??????3" localSheetId="0">BlankMacro1</definedName>
    <definedName name="___________??????3">BlankMacro1</definedName>
    <definedName name="___________??????4" localSheetId="0">BlankMacro1</definedName>
    <definedName name="___________??????4">BlankMacro1</definedName>
    <definedName name="___________??????5" localSheetId="0">BlankMacro1</definedName>
    <definedName name="___________??????5">BlankMacro1</definedName>
    <definedName name="___________??????6" localSheetId="0">BlankMacro1</definedName>
    <definedName name="___________??????6">BlankMacro1</definedName>
    <definedName name="____________??" localSheetId="0">BlankMacro1</definedName>
    <definedName name="____________??">BlankMacro1</definedName>
    <definedName name="____________??????1" localSheetId="0">BlankMacro1</definedName>
    <definedName name="____________??????1">BlankMacro1</definedName>
    <definedName name="____________??????2" localSheetId="0">BlankMacro1</definedName>
    <definedName name="____________??????2">BlankMacro1</definedName>
    <definedName name="____________??????3" localSheetId="0">BlankMacro1</definedName>
    <definedName name="____________??????3">BlankMacro1</definedName>
    <definedName name="____________??????4" localSheetId="0">BlankMacro1</definedName>
    <definedName name="____________??????4">BlankMacro1</definedName>
    <definedName name="____________??????5" localSheetId="0">BlankMacro1</definedName>
    <definedName name="____________??????5">BlankMacro1</definedName>
    <definedName name="____________??????6" localSheetId="0">BlankMacro1</definedName>
    <definedName name="____________??????6">BlankMacro1</definedName>
    <definedName name="____________________________CON1">#N/A</definedName>
    <definedName name="____________________________CON2">#N/A</definedName>
    <definedName name="___________________________NET2">#REF!</definedName>
    <definedName name="__________________________CON1">#REF!</definedName>
    <definedName name="__________________________CON2">#REF!</definedName>
    <definedName name="__________________________NET2">#N/A</definedName>
    <definedName name="_________________________CON1">#N/A</definedName>
    <definedName name="_________________________CON2">#N/A</definedName>
    <definedName name="_________________________NET2">#N/A</definedName>
    <definedName name="________________________CON1">#N/A</definedName>
    <definedName name="________________________CON2">#N/A</definedName>
    <definedName name="________________________NET2">#N/A</definedName>
    <definedName name="_______________________CON1">#N/A</definedName>
    <definedName name="_______________________CON2">#N/A</definedName>
    <definedName name="_______________________lap1">#N/A</definedName>
    <definedName name="_______________________lap2">#N/A</definedName>
    <definedName name="_______________________NET2">#N/A</definedName>
    <definedName name="______________________CON1">#N/A</definedName>
    <definedName name="______________________CON2">#N/A</definedName>
    <definedName name="______________________lap1">#N/A</definedName>
    <definedName name="______________________lap2">#N/A</definedName>
    <definedName name="______________________NET2">#N/A</definedName>
    <definedName name="_____________________CON1">#N/A</definedName>
    <definedName name="_____________________CON2">#N/A</definedName>
    <definedName name="_____________________lap1">#N/A</definedName>
    <definedName name="_____________________lap2">#N/A</definedName>
    <definedName name="_____________________NET2">#N/A</definedName>
    <definedName name="____________________CON1">#N/A</definedName>
    <definedName name="____________________CON2">#N/A</definedName>
    <definedName name="____________________lap1">#N/A</definedName>
    <definedName name="____________________lap2">#N/A</definedName>
    <definedName name="____________________NET2">#N/A</definedName>
    <definedName name="___________________CON1">#N/A</definedName>
    <definedName name="___________________CON2">#N/A</definedName>
    <definedName name="___________________lap1">#N/A</definedName>
    <definedName name="___________________lap2">#N/A</definedName>
    <definedName name="___________________NET2">#N/A</definedName>
    <definedName name="__________________CON1">#N/A</definedName>
    <definedName name="__________________CON2">#N/A</definedName>
    <definedName name="__________________ddn400">#N/A</definedName>
    <definedName name="__________________ddn600">#N/A</definedName>
    <definedName name="__________________lap1">#N/A</definedName>
    <definedName name="__________________lap2">#N/A</definedName>
    <definedName name="__________________MAC12">#N/A</definedName>
    <definedName name="__________________MAC46">#N/A</definedName>
    <definedName name="__________________NCL100">#N/A</definedName>
    <definedName name="__________________NCL200">#N/A</definedName>
    <definedName name="__________________NCL250">#N/A</definedName>
    <definedName name="__________________NET2">#N/A</definedName>
    <definedName name="__________________nin190">#N/A</definedName>
    <definedName name="__________________sc1">#N/A</definedName>
    <definedName name="__________________SC2">#N/A</definedName>
    <definedName name="__________________sc3">#N/A</definedName>
    <definedName name="__________________SN3">#N/A</definedName>
    <definedName name="__________________TL1">#N/A</definedName>
    <definedName name="__________________TL2">#N/A</definedName>
    <definedName name="__________________TL3">#N/A</definedName>
    <definedName name="__________________TLA120">#N/A</definedName>
    <definedName name="__________________TLA35">#N/A</definedName>
    <definedName name="__________________TLA50">#N/A</definedName>
    <definedName name="__________________TLA70">#N/A</definedName>
    <definedName name="__________________TLA95">#N/A</definedName>
    <definedName name="__________________VL100">#N/A</definedName>
    <definedName name="__________________VL200">#N/A</definedName>
    <definedName name="__________________VL250">#N/A</definedName>
    <definedName name="_________________a1" localSheetId="0" hidden="1">{"'Sheet1'!$L$16"}</definedName>
    <definedName name="_________________a1" hidden="1">{"'Sheet1'!$L$16"}</definedName>
    <definedName name="_________________CON1">#N/A</definedName>
    <definedName name="_________________CON2">#N/A</definedName>
    <definedName name="_________________ddn400">#N/A</definedName>
    <definedName name="_________________ddn600">#N/A</definedName>
    <definedName name="_________________h1" localSheetId="0" hidden="1">{"'Sheet1'!$L$16"}</definedName>
    <definedName name="_________________h1" hidden="1">{"'Sheet1'!$L$16"}</definedName>
    <definedName name="_________________lap1">#N/A</definedName>
    <definedName name="_________________lap2">#N/A</definedName>
    <definedName name="_________________MAC12">#N/A</definedName>
    <definedName name="_________________MAC46">#N/A</definedName>
    <definedName name="_________________NCL100">#N/A</definedName>
    <definedName name="_________________NCL200">#N/A</definedName>
    <definedName name="_________________NCL250">#N/A</definedName>
    <definedName name="_________________NET2">#N/A</definedName>
    <definedName name="_________________nin190">#N/A</definedName>
    <definedName name="_________________sc1">#N/A</definedName>
    <definedName name="_________________SC2">#N/A</definedName>
    <definedName name="_________________sc3">#N/A</definedName>
    <definedName name="_________________SN3">#N/A</definedName>
    <definedName name="_________________TL1">#N/A</definedName>
    <definedName name="_________________TL2">#N/A</definedName>
    <definedName name="_________________TL3">#N/A</definedName>
    <definedName name="_________________TLA120">#N/A</definedName>
    <definedName name="_________________TLA35">#N/A</definedName>
    <definedName name="_________________TLA50">#N/A</definedName>
    <definedName name="_________________TLA70">#N/A</definedName>
    <definedName name="_________________TLA95">#N/A</definedName>
    <definedName name="_________________VL100">#N/A</definedName>
    <definedName name="_________________VL200">#N/A</definedName>
    <definedName name="_________________VL250">#N/A</definedName>
    <definedName name="________________CON1">#N/A</definedName>
    <definedName name="________________CON2">#N/A</definedName>
    <definedName name="________________ddn400">#N/A</definedName>
    <definedName name="________________ddn600">#N/A</definedName>
    <definedName name="________________lap1">#N/A</definedName>
    <definedName name="________________lap2">#N/A</definedName>
    <definedName name="________________MAC12">#N/A</definedName>
    <definedName name="________________MAC46">#N/A</definedName>
    <definedName name="________________NCL100">#N/A</definedName>
    <definedName name="________________NCL200">#N/A</definedName>
    <definedName name="________________NCL250">#N/A</definedName>
    <definedName name="________________NET2">#N/A</definedName>
    <definedName name="________________nin190">#N/A</definedName>
    <definedName name="________________sc1">#N/A</definedName>
    <definedName name="________________SC2">#N/A</definedName>
    <definedName name="________________sc3">#N/A</definedName>
    <definedName name="________________SN3">#N/A</definedName>
    <definedName name="________________TL1">#N/A</definedName>
    <definedName name="________________TL2">#N/A</definedName>
    <definedName name="________________TL3">#N/A</definedName>
    <definedName name="________________TLA120">#N/A</definedName>
    <definedName name="________________TLA35">#N/A</definedName>
    <definedName name="________________TLA50">#N/A</definedName>
    <definedName name="________________TLA70">#N/A</definedName>
    <definedName name="________________TLA95">#N/A</definedName>
    <definedName name="________________VL100">#N/A</definedName>
    <definedName name="________________VL200">#N/A</definedName>
    <definedName name="________________VL250">#N/A</definedName>
    <definedName name="_______________CON1">#N/A</definedName>
    <definedName name="_______________CON2">#N/A</definedName>
    <definedName name="_______________ddn400">#N/A</definedName>
    <definedName name="_______________ddn600">#N/A</definedName>
    <definedName name="_______________FIL2">#N/A</definedName>
    <definedName name="_______________kl1">#N/A</definedName>
    <definedName name="_______________lap1">#N/A</definedName>
    <definedName name="_______________lap2">#N/A</definedName>
    <definedName name="_______________MAC12">#N/A</definedName>
    <definedName name="_______________MAC46">#N/A</definedName>
    <definedName name="_______________NCL100">#N/A</definedName>
    <definedName name="_______________NCL200">#N/A</definedName>
    <definedName name="_______________NCL250">#N/A</definedName>
    <definedName name="_______________NET2">#N/A</definedName>
    <definedName name="_______________nin190">#N/A</definedName>
    <definedName name="_______________Ph30">#N/A</definedName>
    <definedName name="_______________PXB80">#N/A</definedName>
    <definedName name="_______________rp95">#N/A</definedName>
    <definedName name="_______________sc1">#N/A</definedName>
    <definedName name="_______________SC2">#N/A</definedName>
    <definedName name="_______________sc3">#N/A</definedName>
    <definedName name="_______________SN3">#N/A</definedName>
    <definedName name="_______________TL1">#N/A</definedName>
    <definedName name="_______________TL2">#N/A</definedName>
    <definedName name="_______________TL3">#N/A</definedName>
    <definedName name="_______________TLA120">#N/A</definedName>
    <definedName name="_______________TLA35">#N/A</definedName>
    <definedName name="_______________TLA50">#N/A</definedName>
    <definedName name="_______________TLA70">#N/A</definedName>
    <definedName name="_______________TLA95">#N/A</definedName>
    <definedName name="_______________VL100">#N/A</definedName>
    <definedName name="_______________VL200">#N/A</definedName>
    <definedName name="_______________VL250">#N/A</definedName>
    <definedName name="_______________xb80">#N/A</definedName>
    <definedName name="______________a1" localSheetId="0" hidden="1">{"'Sheet1'!$L$16"}</definedName>
    <definedName name="______________a1" hidden="1">{"'Sheet1'!$L$16"}</definedName>
    <definedName name="______________CON1">#N/A</definedName>
    <definedName name="______________CON2">#N/A</definedName>
    <definedName name="______________ddn400">#N/A</definedName>
    <definedName name="______________ddn600">#N/A</definedName>
    <definedName name="______________FIL2">#N/A</definedName>
    <definedName name="______________h1" localSheetId="0" hidden="1">{"'Sheet1'!$L$16"}</definedName>
    <definedName name="______________h1" hidden="1">{"'Sheet1'!$L$16"}</definedName>
    <definedName name="______________kl1">#N/A</definedName>
    <definedName name="______________lap1">#N/A</definedName>
    <definedName name="______________lap2">#N/A</definedName>
    <definedName name="______________MAC12">#N/A</definedName>
    <definedName name="______________MAC46">#N/A</definedName>
    <definedName name="______________NCL100">#N/A</definedName>
    <definedName name="______________NCL200">#N/A</definedName>
    <definedName name="______________NCL250">#N/A</definedName>
    <definedName name="______________NET2">#N/A</definedName>
    <definedName name="______________nin190">#N/A</definedName>
    <definedName name="______________Ph30">#N/A</definedName>
    <definedName name="______________PXB80">#N/A</definedName>
    <definedName name="______________rp95">#N/A</definedName>
    <definedName name="______________sc1">#N/A</definedName>
    <definedName name="______________SC2">#N/A</definedName>
    <definedName name="______________sc3">#N/A</definedName>
    <definedName name="______________SN3">#N/A</definedName>
    <definedName name="______________TL1">#N/A</definedName>
    <definedName name="______________TL2">#N/A</definedName>
    <definedName name="______________TL3">#N/A</definedName>
    <definedName name="______________TLA120">#N/A</definedName>
    <definedName name="______________TLA35">#N/A</definedName>
    <definedName name="______________TLA50">#N/A</definedName>
    <definedName name="______________TLA70">#N/A</definedName>
    <definedName name="______________TLA95">#N/A</definedName>
    <definedName name="______________VL100">#N/A</definedName>
    <definedName name="______________VL200">#N/A</definedName>
    <definedName name="______________VL250">#N/A</definedName>
    <definedName name="______________xb80">#N/A</definedName>
    <definedName name="_____________a1" localSheetId="0" hidden="1">{"'Sheet1'!$L$16"}</definedName>
    <definedName name="_____________a1" hidden="1">{"'Sheet1'!$L$16"}</definedName>
    <definedName name="_____________CON1">#N/A</definedName>
    <definedName name="_____________CON2">#N/A</definedName>
    <definedName name="_____________ddn400">#N/A</definedName>
    <definedName name="_____________ddn600">#N/A</definedName>
    <definedName name="_____________FIL2">#N/A</definedName>
    <definedName name="_____________h1" localSheetId="0" hidden="1">{"'Sheet1'!$L$16"}</definedName>
    <definedName name="_____________h1" hidden="1">{"'Sheet1'!$L$16"}</definedName>
    <definedName name="_____________kl1">#N/A</definedName>
    <definedName name="_____________lap1">#N/A</definedName>
    <definedName name="_____________lap2">#N/A</definedName>
    <definedName name="_____________MAC12">#N/A</definedName>
    <definedName name="_____________MAC46">#N/A</definedName>
    <definedName name="_____________NCL100">#N/A</definedName>
    <definedName name="_____________NCL200">#N/A</definedName>
    <definedName name="_____________NCL250">#N/A</definedName>
    <definedName name="_____________NET2">#N/A</definedName>
    <definedName name="_____________nin190">#N/A</definedName>
    <definedName name="_____________Ph30">#N/A</definedName>
    <definedName name="_____________PXB80">#N/A</definedName>
    <definedName name="_____________rp95">#N/A</definedName>
    <definedName name="_____________sc1">#N/A</definedName>
    <definedName name="_____________SC2">#N/A</definedName>
    <definedName name="_____________sc3">#N/A</definedName>
    <definedName name="_____________SN3">#N/A</definedName>
    <definedName name="_____________TL1">#N/A</definedName>
    <definedName name="_____________TL2">#N/A</definedName>
    <definedName name="_____________TL3">#N/A</definedName>
    <definedName name="_____________TLA120">#N/A</definedName>
    <definedName name="_____________TLA35">#N/A</definedName>
    <definedName name="_____________TLA50">#N/A</definedName>
    <definedName name="_____________TLA70">#N/A</definedName>
    <definedName name="_____________TLA95">#N/A</definedName>
    <definedName name="_____________VL100">#N/A</definedName>
    <definedName name="_____________VL200">#N/A</definedName>
    <definedName name="_____________VL250">#N/A</definedName>
    <definedName name="_____________xb80">#N/A</definedName>
    <definedName name="____________a1" localSheetId="0">{"'Sheet1'!$L$16"}</definedName>
    <definedName name="____________a1">{"'Sheet1'!$L$16"}</definedName>
    <definedName name="____________A100000">#N/A</definedName>
    <definedName name="____________a129" localSheetId="0" hidden="1">{"Offgrid",#N/A,FALSE,"OFFGRID";"Region",#N/A,FALSE,"REGION";"Offgrid -2",#N/A,FALSE,"OFFGRID";"WTP",#N/A,FALSE,"WTP";"WTP -2",#N/A,FALSE,"WTP";"Project",#N/A,FALSE,"PROJECT";"Summary -2",#N/A,FALSE,"SUMMARY"}</definedName>
    <definedName name="____________a129" hidden="1">{"Offgrid",#N/A,FALSE,"OFFGRID";"Region",#N/A,FALSE,"REGION";"Offgrid -2",#N/A,FALSE,"OFFGRID";"WTP",#N/A,FALSE,"WTP";"WTP -2",#N/A,FALSE,"WTP";"Project",#N/A,FALSE,"PROJECT";"Summary -2",#N/A,FALSE,"SUMMARY"}</definedName>
    <definedName name="____________a130" localSheetId="0" hidden="1">{"Offgrid",#N/A,FALSE,"OFFGRID";"Region",#N/A,FALSE,"REGION";"Offgrid -2",#N/A,FALSE,"OFFGRID";"WTP",#N/A,FALSE,"WTP";"WTP -2",#N/A,FALSE,"WTP";"Project",#N/A,FALSE,"PROJECT";"Summary -2",#N/A,FALSE,"SUMMARY"}</definedName>
    <definedName name="____________a130" hidden="1">{"Offgrid",#N/A,FALSE,"OFFGRID";"Region",#N/A,FALSE,"REGION";"Offgrid -2",#N/A,FALSE,"OFFGRID";"WTP",#N/A,FALSE,"WTP";"WTP -2",#N/A,FALSE,"WTP";"Project",#N/A,FALSE,"PROJECT";"Summary -2",#N/A,FALSE,"SUMMARY"}</definedName>
    <definedName name="____________A90000">#N/A</definedName>
    <definedName name="____________atn1">#N/A</definedName>
    <definedName name="____________atn10">#N/A</definedName>
    <definedName name="____________atn2">#N/A</definedName>
    <definedName name="____________atn3">#N/A</definedName>
    <definedName name="____________atn4">#N/A</definedName>
    <definedName name="____________atn5">#N/A</definedName>
    <definedName name="____________atn6">#N/A</definedName>
    <definedName name="____________atn7">#N/A</definedName>
    <definedName name="____________atn8">#N/A</definedName>
    <definedName name="____________atn9">#N/A</definedName>
    <definedName name="____________bac2">#N/A</definedName>
    <definedName name="____________bac3">#N/A</definedName>
    <definedName name="____________Bia1">#N/A</definedName>
    <definedName name="____________Bia2">#N/A</definedName>
    <definedName name="____________bnc5">#N/A</definedName>
    <definedName name="____________boi1">#N/A</definedName>
    <definedName name="____________boi2">#N/A</definedName>
    <definedName name="____________btc20">#N/A</definedName>
    <definedName name="____________btc30">#N/A</definedName>
    <definedName name="____________btc35">#N/A</definedName>
    <definedName name="____________btc40">#N/A</definedName>
    <definedName name="____________btc50">#N/A</definedName>
    <definedName name="____________btd70">#N/A</definedName>
    <definedName name="____________btm10">#N/A</definedName>
    <definedName name="____________btm100">#N/A</definedName>
    <definedName name="____________BTM150">#N/A</definedName>
    <definedName name="____________BTM250">#N/A</definedName>
    <definedName name="____________btM300">#N/A</definedName>
    <definedName name="____________btm350">#N/A</definedName>
    <definedName name="____________btm400">#N/A</definedName>
    <definedName name="____________BTM50">#N/A</definedName>
    <definedName name="____________btm500">#N/A</definedName>
    <definedName name="____________bua25">#N/A</definedName>
    <definedName name="____________bua75">#N/A</definedName>
    <definedName name="____________buM16">#N/A</definedName>
    <definedName name="____________buM20">#N/A</definedName>
    <definedName name="____________Can2">#N/A</definedName>
    <definedName name="____________cao1">#N/A</definedName>
    <definedName name="____________cao2">#N/A</definedName>
    <definedName name="____________cao3">#N/A</definedName>
    <definedName name="____________cao4">#N/A</definedName>
    <definedName name="____________cao5">#N/A</definedName>
    <definedName name="____________cao6">#N/A</definedName>
    <definedName name="____________cat2">#N/A</definedName>
    <definedName name="____________cat3">#N/A</definedName>
    <definedName name="____________cat4">#N/A</definedName>
    <definedName name="____________cat5">#N/A</definedName>
    <definedName name="____________Cau2">#N/A</definedName>
    <definedName name="____________cau5">#N/A</definedName>
    <definedName name="____________cau6">#N/A</definedName>
    <definedName name="____________cay75">#N/A</definedName>
    <definedName name="____________CHL3">#N/A</definedName>
    <definedName name="____________CON1">#N/A</definedName>
    <definedName name="____________CON2">#N/A</definedName>
    <definedName name="____________cot1">#N/A</definedName>
    <definedName name="____________CPC5">#N/A</definedName>
    <definedName name="____________cpd1">#N/A</definedName>
    <definedName name="____________cpd2">#N/A</definedName>
    <definedName name="____________ctd80">#N/A</definedName>
    <definedName name="____________dai1">#N/A</definedName>
    <definedName name="____________dai2">#N/A</definedName>
    <definedName name="____________dai3">#N/A</definedName>
    <definedName name="____________dai4">#N/A</definedName>
    <definedName name="____________dai5">#N/A</definedName>
    <definedName name="____________dai6">#N/A</definedName>
    <definedName name="____________dam16">#N/A</definedName>
    <definedName name="____________dam18">#N/A</definedName>
    <definedName name="____________dam25">#N/A</definedName>
    <definedName name="____________dan1">#N/A</definedName>
    <definedName name="____________dan2">#N/A</definedName>
    <definedName name="____________dao125">#N/A</definedName>
    <definedName name="____________ddn400">#N/A</definedName>
    <definedName name="____________ddn600">#N/A</definedName>
    <definedName name="____________deo1">#N/A</definedName>
    <definedName name="____________deo10">#N/A</definedName>
    <definedName name="____________deo2">#N/A</definedName>
    <definedName name="____________deo3">#N/A</definedName>
    <definedName name="____________deo4">#N/A</definedName>
    <definedName name="____________deo5">#N/A</definedName>
    <definedName name="____________deo6">#N/A</definedName>
    <definedName name="____________deo7">#N/A</definedName>
    <definedName name="____________deo8">#N/A</definedName>
    <definedName name="____________deo9">#N/A</definedName>
    <definedName name="____________FIL2">#N/A</definedName>
    <definedName name="____________gon4">#N/A</definedName>
    <definedName name="____________gvl1">#N/A</definedName>
    <definedName name="____________gxm30">#N/A</definedName>
    <definedName name="____________h1" localSheetId="0" hidden="1">{"'Sheet1'!$L$16"}</definedName>
    <definedName name="____________h1" hidden="1">{"'Sheet1'!$L$16"}</definedName>
    <definedName name="____________H90000">#N/A</definedName>
    <definedName name="____________hom2">#N/A</definedName>
    <definedName name="____________hsm1">#N/A</definedName>
    <definedName name="____________hsm2">1.1289</definedName>
    <definedName name="____________hsn1">#N/A</definedName>
    <definedName name="____________hsv1">#N/A</definedName>
    <definedName name="____________hu1" localSheetId="0" hidden="1">{"'Sheet1'!$L$16"}</definedName>
    <definedName name="____________hu1" hidden="1">{"'Sheet1'!$L$16"}</definedName>
    <definedName name="____________hu2" localSheetId="0" hidden="1">{"'Sheet1'!$L$16"}</definedName>
    <definedName name="____________hu2" hidden="1">{"'Sheet1'!$L$16"}</definedName>
    <definedName name="____________hu5" localSheetId="0" hidden="1">{"'Sheet1'!$L$16"}</definedName>
    <definedName name="____________hu5" hidden="1">{"'Sheet1'!$L$16"}</definedName>
    <definedName name="____________hu6" localSheetId="0" hidden="1">{"'Sheet1'!$L$16"}</definedName>
    <definedName name="____________hu6" hidden="1">{"'Sheet1'!$L$16"}</definedName>
    <definedName name="____________hu7" localSheetId="0" hidden="1">{"'Sheet1'!$L$16"}</definedName>
    <definedName name="____________hu7" hidden="1">{"'Sheet1'!$L$16"}</definedName>
    <definedName name="____________khu7">#N/A</definedName>
    <definedName name="____________kl1">#N/A</definedName>
    <definedName name="____________KM188">#N/A</definedName>
    <definedName name="____________km189">#N/A</definedName>
    <definedName name="____________km193">#N/A</definedName>
    <definedName name="____________km194">#N/A</definedName>
    <definedName name="____________km195">#N/A</definedName>
    <definedName name="____________km196">#N/A</definedName>
    <definedName name="____________km197">#N/A</definedName>
    <definedName name="____________km198">#N/A</definedName>
    <definedName name="____________Km36">#N/A</definedName>
    <definedName name="____________Knc36">#N/A</definedName>
    <definedName name="____________Knc57">#N/A</definedName>
    <definedName name="____________Kvl36">#N/A</definedName>
    <definedName name="____________lap1">#N/A</definedName>
    <definedName name="____________lap2">#N/A</definedName>
    <definedName name="____________lb40">#N/A</definedName>
    <definedName name="____________LCB1">#N/A</definedName>
    <definedName name="____________lop16">#N/A</definedName>
    <definedName name="____________lop25">#N/A</definedName>
    <definedName name="____________lop9">#N/A</definedName>
    <definedName name="____________lu10">#N/A</definedName>
    <definedName name="____________lu85">#N/A</definedName>
    <definedName name="____________MAC12">#N/A</definedName>
    <definedName name="____________MAC46">#N/A</definedName>
    <definedName name="____________mai1">#N/A</definedName>
    <definedName name="____________mai2">#N/A</definedName>
    <definedName name="____________may2">#N/A</definedName>
    <definedName name="____________may3">#N/A</definedName>
    <definedName name="____________MB1">#N/A</definedName>
    <definedName name="____________MB2">#N/A</definedName>
    <definedName name="____________mk42">#N/A</definedName>
    <definedName name="____________mk65">#N/A</definedName>
    <definedName name="____________MN1">#N/A</definedName>
    <definedName name="____________MN2">#N/A</definedName>
    <definedName name="____________mnk10">#N/A</definedName>
    <definedName name="____________mnk1200">#N/A</definedName>
    <definedName name="____________mnk17">#N/A</definedName>
    <definedName name="____________mnk6">#N/A</definedName>
    <definedName name="____________mnk9">#N/A</definedName>
    <definedName name="____________MT1">#N/A</definedName>
    <definedName name="____________MT2">#N/A</definedName>
    <definedName name="____________mx1">#N/A</definedName>
    <definedName name="____________mx2">#N/A</definedName>
    <definedName name="____________na1">#N/A</definedName>
    <definedName name="____________na2">#N/A</definedName>
    <definedName name="____________na3">#N/A</definedName>
    <definedName name="____________nc151">#N/A</definedName>
    <definedName name="____________NC2">#N/A</definedName>
    <definedName name="____________NC3">#N/A</definedName>
    <definedName name="____________NC4">#N/A</definedName>
    <definedName name="____________NC5">#N/A</definedName>
    <definedName name="____________nc6">#N/A</definedName>
    <definedName name="____________nc7">#N/A</definedName>
    <definedName name="____________ncc2">#N/A</definedName>
    <definedName name="____________NCC3">#N/A</definedName>
    <definedName name="____________NCC4">#N/A</definedName>
    <definedName name="____________ncc5">#N/A</definedName>
    <definedName name="____________ncc6">#N/A</definedName>
    <definedName name="____________ncc7">#N/A</definedName>
    <definedName name="____________NCL100">#N/A</definedName>
    <definedName name="____________NCL200">#N/A</definedName>
    <definedName name="____________NCL250">#N/A</definedName>
    <definedName name="____________ncm200">#N/A</definedName>
    <definedName name="____________NET2">#N/A</definedName>
    <definedName name="____________nin190">#N/A</definedName>
    <definedName name="____________ond100">#N/A</definedName>
    <definedName name="____________oto5">#N/A</definedName>
    <definedName name="____________oto7">#N/A</definedName>
    <definedName name="____________Ph30">#N/A</definedName>
    <definedName name="____________phi10">#N/A</definedName>
    <definedName name="____________phi1000">#N/A</definedName>
    <definedName name="____________phi12">#N/A</definedName>
    <definedName name="____________phi14">#N/A</definedName>
    <definedName name="____________phi1500">#N/A</definedName>
    <definedName name="____________phi16">#N/A</definedName>
    <definedName name="____________phi18">#N/A</definedName>
    <definedName name="____________phi20">#N/A</definedName>
    <definedName name="____________phi2000">#N/A</definedName>
    <definedName name="____________phi22">#N/A</definedName>
    <definedName name="____________phi25">#N/A</definedName>
    <definedName name="____________phi28">#N/A</definedName>
    <definedName name="____________phi50">#N/A</definedName>
    <definedName name="____________phi6">#N/A</definedName>
    <definedName name="____________phi750">#N/A</definedName>
    <definedName name="____________phi8">#N/A</definedName>
    <definedName name="____________PL1">#N/A</definedName>
    <definedName name="____________PL2">#N/A</definedName>
    <definedName name="____________PXB80">#N/A</definedName>
    <definedName name="____________rai20">#N/A</definedName>
    <definedName name="____________RHH1">#N/A</definedName>
    <definedName name="____________RHH10">#N/A</definedName>
    <definedName name="____________RHP1">#N/A</definedName>
    <definedName name="____________RHP10">#N/A</definedName>
    <definedName name="____________RI1">#N/A</definedName>
    <definedName name="____________RI10">#N/A</definedName>
    <definedName name="____________RII1">#N/A</definedName>
    <definedName name="____________RII10">#N/A</definedName>
    <definedName name="____________RIP1">#N/A</definedName>
    <definedName name="____________RIP10">#N/A</definedName>
    <definedName name="____________rp95">#N/A</definedName>
    <definedName name="____________sat10">#N/A</definedName>
    <definedName name="____________sat12">#N/A</definedName>
    <definedName name="____________sat14">#N/A</definedName>
    <definedName name="____________sat16">#N/A</definedName>
    <definedName name="____________sat20">#N/A</definedName>
    <definedName name="____________sat8">#N/A</definedName>
    <definedName name="____________sc1">#N/A</definedName>
    <definedName name="____________SC2">#N/A</definedName>
    <definedName name="____________sc3">#N/A</definedName>
    <definedName name="____________slg1">#N/A</definedName>
    <definedName name="____________slg2">#N/A</definedName>
    <definedName name="____________slg3">#N/A</definedName>
    <definedName name="____________slg4">#N/A</definedName>
    <definedName name="____________slg5">#N/A</definedName>
    <definedName name="____________slg6">#N/A</definedName>
    <definedName name="____________SN3">#N/A</definedName>
    <definedName name="____________sua20">#N/A</definedName>
    <definedName name="____________sua30">#N/A</definedName>
    <definedName name="____________T10" localSheetId="0" hidden="1">{"'Sheet1'!$L$16"}</definedName>
    <definedName name="____________T10" hidden="1">{"'Sheet1'!$L$16"}</definedName>
    <definedName name="____________tb2" localSheetId="0" hidden="1">{"'Sheet1'!$L$16"}</definedName>
    <definedName name="____________tb2" hidden="1">{"'Sheet1'!$L$16"}</definedName>
    <definedName name="____________TG1">#N/A</definedName>
    <definedName name="____________tg427">#N/A</definedName>
    <definedName name="____________TH20">#N/A</definedName>
    <definedName name="____________TL1">#N/A</definedName>
    <definedName name="____________TL2">#N/A</definedName>
    <definedName name="____________TL3">#N/A</definedName>
    <definedName name="____________TL5">#N/A</definedName>
    <definedName name="____________TLA120">#N/A</definedName>
    <definedName name="____________TLA35">#N/A</definedName>
    <definedName name="____________TLA50">#N/A</definedName>
    <definedName name="____________TLA70">#N/A</definedName>
    <definedName name="____________TLA95">#N/A</definedName>
    <definedName name="____________tlp3">#N/A</definedName>
    <definedName name="____________TN1">#N/A</definedName>
    <definedName name="____________TN2">#N/A</definedName>
    <definedName name="____________to10">#N/A</definedName>
    <definedName name="____________to7">#N/A</definedName>
    <definedName name="____________tra100">#N/A</definedName>
    <definedName name="____________tra102">#N/A</definedName>
    <definedName name="____________tra104">#N/A</definedName>
    <definedName name="____________tra106">#N/A</definedName>
    <definedName name="____________tra108">#N/A</definedName>
    <definedName name="____________tra110">#N/A</definedName>
    <definedName name="____________tra112">#N/A</definedName>
    <definedName name="____________tra114">#N/A</definedName>
    <definedName name="____________tra116">#N/A</definedName>
    <definedName name="____________tra118">#N/A</definedName>
    <definedName name="____________tra120">#N/A</definedName>
    <definedName name="____________tra122">#N/A</definedName>
    <definedName name="____________tra124">#N/A</definedName>
    <definedName name="____________tra126">#N/A</definedName>
    <definedName name="____________tra128">#N/A</definedName>
    <definedName name="____________tra130">#N/A</definedName>
    <definedName name="____________tra132">#N/A</definedName>
    <definedName name="____________tra134">#N/A</definedName>
    <definedName name="____________tra136">#N/A</definedName>
    <definedName name="____________tra138">#N/A</definedName>
    <definedName name="____________tra140">#N/A</definedName>
    <definedName name="____________tra70">#N/A</definedName>
    <definedName name="____________tra72">#N/A</definedName>
    <definedName name="____________tra74">#N/A</definedName>
    <definedName name="____________tra76">#N/A</definedName>
    <definedName name="____________tra78">#N/A</definedName>
    <definedName name="____________tra80">#N/A</definedName>
    <definedName name="____________tra82">#N/A</definedName>
    <definedName name="____________tra84">#N/A</definedName>
    <definedName name="____________tra86">#N/A</definedName>
    <definedName name="____________tra88">#N/A</definedName>
    <definedName name="____________tra90">#N/A</definedName>
    <definedName name="____________tra92">#N/A</definedName>
    <definedName name="____________tra94">#N/A</definedName>
    <definedName name="____________tra96">#N/A</definedName>
    <definedName name="____________tra98">#N/A</definedName>
    <definedName name="____________tz593">#N/A</definedName>
    <definedName name="____________ui108">#N/A</definedName>
    <definedName name="____________ui180">#N/A</definedName>
    <definedName name="____________UT2">#N/A</definedName>
    <definedName name="____________VAT5">#N/A</definedName>
    <definedName name="____________vb1215">#N/A</definedName>
    <definedName name="____________vb1224">#N/A</definedName>
    <definedName name="____________vb1225">#N/A</definedName>
    <definedName name="____________vc2121">#N/A</definedName>
    <definedName name="____________vc2122">#N/A</definedName>
    <definedName name="____________vc2123">#N/A</definedName>
    <definedName name="____________vc2124">#N/A</definedName>
    <definedName name="____________vc2131">#N/A</definedName>
    <definedName name="____________vc2141">#N/A</definedName>
    <definedName name="____________vc2142">#N/A</definedName>
    <definedName name="____________vc2143">#N/A</definedName>
    <definedName name="____________vc2223">#N/A</definedName>
    <definedName name="____________vc3136">#N/A</definedName>
    <definedName name="____________VL100">#N/A</definedName>
    <definedName name="____________VL150">#N/A</definedName>
    <definedName name="____________VL200">#N/A</definedName>
    <definedName name="____________VL250">#N/A</definedName>
    <definedName name="____________VL50">#N/A</definedName>
    <definedName name="____________VLP2">#N/A</definedName>
    <definedName name="____________vm100">#N/A</definedName>
    <definedName name="____________vm50">#N/A</definedName>
    <definedName name="____________VTB1">#N/A</definedName>
    <definedName name="____________vtb7">#N/A</definedName>
    <definedName name="____________VXL1">#N/A</definedName>
    <definedName name="____________vxl7">#N/A</definedName>
    <definedName name="____________xb80">#N/A</definedName>
    <definedName name="____________xm2">#N/A</definedName>
    <definedName name="____________xm3">#N/A</definedName>
    <definedName name="____________xm4">#N/A</definedName>
    <definedName name="____________xm40">#N/A</definedName>
    <definedName name="____________xm5">#N/A</definedName>
    <definedName name="____________xx3">#N/A</definedName>
    <definedName name="____________xx4">#N/A</definedName>
    <definedName name="____________xx5">#N/A</definedName>
    <definedName name="____________xx6">#N/A</definedName>
    <definedName name="____________xx7">#N/A</definedName>
    <definedName name="___________a1">#N/A</definedName>
    <definedName name="___________A100000">#N/A</definedName>
    <definedName name="___________a129" localSheetId="0" hidden="1">{"Offgrid",#N/A,FALSE,"OFFGRID";"Region",#N/A,FALSE,"REGION";"Offgrid -2",#N/A,FALSE,"OFFGRID";"WTP",#N/A,FALSE,"WTP";"WTP -2",#N/A,FALSE,"WTP";"Project",#N/A,FALSE,"PROJECT";"Summary -2",#N/A,FALSE,"SUMMARY"}</definedName>
    <definedName name="___________a129" hidden="1">{"Offgrid",#N/A,FALSE,"OFFGRID";"Region",#N/A,FALSE,"REGION";"Offgrid -2",#N/A,FALSE,"OFFGRID";"WTP",#N/A,FALSE,"WTP";"WTP -2",#N/A,FALSE,"WTP";"Project",#N/A,FALSE,"PROJECT";"Summary -2",#N/A,FALSE,"SUMMARY"}</definedName>
    <definedName name="___________a130" localSheetId="0" hidden="1">{"Offgrid",#N/A,FALSE,"OFFGRID";"Region",#N/A,FALSE,"REGION";"Offgrid -2",#N/A,FALSE,"OFFGRID";"WTP",#N/A,FALSE,"WTP";"WTP -2",#N/A,FALSE,"WTP";"Project",#N/A,FALSE,"PROJECT";"Summary -2",#N/A,FALSE,"SUMMARY"}</definedName>
    <definedName name="___________a130" hidden="1">{"Offgrid",#N/A,FALSE,"OFFGRID";"Region",#N/A,FALSE,"REGION";"Offgrid -2",#N/A,FALSE,"OFFGRID";"WTP",#N/A,FALSE,"WTP";"WTP -2",#N/A,FALSE,"WTP";"Project",#N/A,FALSE,"PROJECT";"Summary -2",#N/A,FALSE,"SUMMARY"}</definedName>
    <definedName name="___________A65700">#N/A</definedName>
    <definedName name="___________A65800">#N/A</definedName>
    <definedName name="___________A66000">#N/A</definedName>
    <definedName name="___________A67000">#N/A</definedName>
    <definedName name="___________A68000">#N/A</definedName>
    <definedName name="___________A70000">#N/A</definedName>
    <definedName name="___________A75000">#N/A</definedName>
    <definedName name="___________A85000">#N/A</definedName>
    <definedName name="___________A90000">#N/A</definedName>
    <definedName name="___________abb91">#N/A</definedName>
    <definedName name="___________atn1">#N/A</definedName>
    <definedName name="___________atn10">#N/A</definedName>
    <definedName name="___________atn2">#N/A</definedName>
    <definedName name="___________atn3">#N/A</definedName>
    <definedName name="___________atn4">#N/A</definedName>
    <definedName name="___________atn5">#N/A</definedName>
    <definedName name="___________atn6">#N/A</definedName>
    <definedName name="___________atn7">#N/A</definedName>
    <definedName name="___________atn8">#N/A</definedName>
    <definedName name="___________atn9">#N/A</definedName>
    <definedName name="___________bac2">#N/A</definedName>
    <definedName name="___________bac3">#N/A</definedName>
    <definedName name="___________Bia1">#N/A</definedName>
    <definedName name="___________Bia2">#N/A</definedName>
    <definedName name="___________bnc5">#N/A</definedName>
    <definedName name="___________boi1">#N/A</definedName>
    <definedName name="___________boi2">#N/A</definedName>
    <definedName name="___________btc20">#N/A</definedName>
    <definedName name="___________btc30">#N/A</definedName>
    <definedName name="___________btc35">#N/A</definedName>
    <definedName name="___________btc40">#N/A</definedName>
    <definedName name="___________btc50">#N/A</definedName>
    <definedName name="___________btd70">#N/A</definedName>
    <definedName name="___________btm10">#N/A</definedName>
    <definedName name="___________btm100">#N/A</definedName>
    <definedName name="___________BTM150">#N/A</definedName>
    <definedName name="___________BTM250">#N/A</definedName>
    <definedName name="___________btM300">#N/A</definedName>
    <definedName name="___________btm350">#N/A</definedName>
    <definedName name="___________btm400">#N/A</definedName>
    <definedName name="___________BTM50">#N/A</definedName>
    <definedName name="___________btm500">#N/A</definedName>
    <definedName name="___________bua25">#N/A</definedName>
    <definedName name="___________bua75">#N/A</definedName>
    <definedName name="___________buM16">#N/A</definedName>
    <definedName name="___________buM20">#N/A</definedName>
    <definedName name="___________Can2">#N/A</definedName>
    <definedName name="___________cao1">#N/A</definedName>
    <definedName name="___________cao2">#N/A</definedName>
    <definedName name="___________cao3">#N/A</definedName>
    <definedName name="___________cao4">#N/A</definedName>
    <definedName name="___________cao5">#N/A</definedName>
    <definedName name="___________cao6">#N/A</definedName>
    <definedName name="___________cat2">#N/A</definedName>
    <definedName name="___________cat3">#N/A</definedName>
    <definedName name="___________cat4">#N/A</definedName>
    <definedName name="___________cat5">#N/A</definedName>
    <definedName name="___________Cau2">#N/A</definedName>
    <definedName name="___________cau5">#N/A</definedName>
    <definedName name="___________cau6">#N/A</definedName>
    <definedName name="___________cay75">#N/A</definedName>
    <definedName name="___________CHL3">#N/A</definedName>
    <definedName name="___________CON1">#N/A</definedName>
    <definedName name="___________CON2">#N/A</definedName>
    <definedName name="___________cot1">#N/A</definedName>
    <definedName name="___________CPC5">#N/A</definedName>
    <definedName name="___________cpd1">#N/A</definedName>
    <definedName name="___________cpd2">#N/A</definedName>
    <definedName name="___________ctd80">#N/A</definedName>
    <definedName name="___________dai1">#N/A</definedName>
    <definedName name="___________dai2">#N/A</definedName>
    <definedName name="___________dai3">#N/A</definedName>
    <definedName name="___________dai4">#N/A</definedName>
    <definedName name="___________dai5">#N/A</definedName>
    <definedName name="___________dai6">#N/A</definedName>
    <definedName name="___________dam16">#N/A</definedName>
    <definedName name="___________dam18">#N/A</definedName>
    <definedName name="___________dam25">#N/A</definedName>
    <definedName name="___________dan1">#N/A</definedName>
    <definedName name="___________dan2">#N/A</definedName>
    <definedName name="___________dao1">#N/A</definedName>
    <definedName name="___________dao125">#N/A</definedName>
    <definedName name="___________dao2">#N/A</definedName>
    <definedName name="___________dap2">#N/A</definedName>
    <definedName name="___________day1">#N/A</definedName>
    <definedName name="___________day2">#N/A</definedName>
    <definedName name="___________dbu1">#N/A</definedName>
    <definedName name="___________dbu2">#N/A</definedName>
    <definedName name="___________ddn400">#N/A</definedName>
    <definedName name="___________ddn600">#N/A</definedName>
    <definedName name="___________deo1">#N/A</definedName>
    <definedName name="___________deo10">#N/A</definedName>
    <definedName name="___________deo2">#N/A</definedName>
    <definedName name="___________deo3">#N/A</definedName>
    <definedName name="___________deo4">#N/A</definedName>
    <definedName name="___________deo5">#N/A</definedName>
    <definedName name="___________deo6">#N/A</definedName>
    <definedName name="___________deo7">#N/A</definedName>
    <definedName name="___________deo8">#N/A</definedName>
    <definedName name="___________deo9">#N/A</definedName>
    <definedName name="___________FIL2">#N/A</definedName>
    <definedName name="___________gon4">#N/A</definedName>
    <definedName name="___________gvl1">#N/A</definedName>
    <definedName name="___________gxm30">#N/A</definedName>
    <definedName name="___________h1" localSheetId="0" hidden="1">{"'Sheet1'!$L$16"}</definedName>
    <definedName name="___________h1" hidden="1">{"'Sheet1'!$L$16"}</definedName>
    <definedName name="___________H90000">#N/A</definedName>
    <definedName name="___________han23">#N/A</definedName>
    <definedName name="___________hom2">#N/A</definedName>
    <definedName name="___________hsm1">#N/A</definedName>
    <definedName name="___________hsm2">1.1289</definedName>
    <definedName name="___________hsn1">#N/A</definedName>
    <definedName name="___________hsv1">#N/A</definedName>
    <definedName name="___________hu1" localSheetId="0" hidden="1">{"'Sheet1'!$L$16"}</definedName>
    <definedName name="___________hu1" hidden="1">{"'Sheet1'!$L$16"}</definedName>
    <definedName name="___________hu2" localSheetId="0" hidden="1">{"'Sheet1'!$L$16"}</definedName>
    <definedName name="___________hu2" hidden="1">{"'Sheet1'!$L$16"}</definedName>
    <definedName name="___________hu5" localSheetId="0" hidden="1">{"'Sheet1'!$L$16"}</definedName>
    <definedName name="___________hu5" hidden="1">{"'Sheet1'!$L$16"}</definedName>
    <definedName name="___________hu6" localSheetId="0" hidden="1">{"'Sheet1'!$L$16"}</definedName>
    <definedName name="___________hu6" hidden="1">{"'Sheet1'!$L$16"}</definedName>
    <definedName name="___________hu7" localSheetId="0" hidden="1">{"'Sheet1'!$L$16"}</definedName>
    <definedName name="___________hu7" hidden="1">{"'Sheet1'!$L$16"}</definedName>
    <definedName name="___________khu7">#N/A</definedName>
    <definedName name="___________kl1">#N/A</definedName>
    <definedName name="___________KM188">#N/A</definedName>
    <definedName name="___________km189">#N/A</definedName>
    <definedName name="___________km193">#N/A</definedName>
    <definedName name="___________km194">#N/A</definedName>
    <definedName name="___________km195">#N/A</definedName>
    <definedName name="___________km196">#N/A</definedName>
    <definedName name="___________km197">#N/A</definedName>
    <definedName name="___________km198">#N/A</definedName>
    <definedName name="___________Km36">#N/A</definedName>
    <definedName name="___________Knc36">#N/A</definedName>
    <definedName name="___________Knc57">#N/A</definedName>
    <definedName name="___________Kvl36">#N/A</definedName>
    <definedName name="___________lap1">#N/A</definedName>
    <definedName name="___________lap2">#N/A</definedName>
    <definedName name="___________lb40">#N/A</definedName>
    <definedName name="___________LCB1">#N/A</definedName>
    <definedName name="___________lop16">#N/A</definedName>
    <definedName name="___________lop25">#N/A</definedName>
    <definedName name="___________lop9">#N/A</definedName>
    <definedName name="___________lu10">#N/A</definedName>
    <definedName name="___________lu85">#N/A</definedName>
    <definedName name="___________MA5">#N/A</definedName>
    <definedName name="___________MAC12">#N/A</definedName>
    <definedName name="___________MAC46">#N/A</definedName>
    <definedName name="___________mai1">#N/A</definedName>
    <definedName name="___________mai2">#N/A</definedName>
    <definedName name="___________may2">#N/A</definedName>
    <definedName name="___________may3">#N/A</definedName>
    <definedName name="___________MB1">#N/A</definedName>
    <definedName name="___________MB2">#N/A</definedName>
    <definedName name="___________mk42">#N/A</definedName>
    <definedName name="___________mk65">#N/A</definedName>
    <definedName name="___________MN1">#N/A</definedName>
    <definedName name="___________MN2">#N/A</definedName>
    <definedName name="___________mnk10">#N/A</definedName>
    <definedName name="___________mnk1200">#N/A</definedName>
    <definedName name="___________mnk17">#N/A</definedName>
    <definedName name="___________mnk6">#N/A</definedName>
    <definedName name="___________mnk9">#N/A</definedName>
    <definedName name="___________MT1">#N/A</definedName>
    <definedName name="___________MT2">#N/A</definedName>
    <definedName name="___________mx1">#N/A</definedName>
    <definedName name="___________mx2">#N/A</definedName>
    <definedName name="___________na1">#N/A</definedName>
    <definedName name="___________na2">#N/A</definedName>
    <definedName name="___________na3">#N/A</definedName>
    <definedName name="___________nc151">#N/A</definedName>
    <definedName name="___________NC2">#N/A</definedName>
    <definedName name="___________NC3">#N/A</definedName>
    <definedName name="___________NC4">#N/A</definedName>
    <definedName name="___________NC5">#N/A</definedName>
    <definedName name="___________nc6">#N/A</definedName>
    <definedName name="___________nc7">#N/A</definedName>
    <definedName name="___________ncc2">#N/A</definedName>
    <definedName name="___________NCC3">#N/A</definedName>
    <definedName name="___________NCC4">#N/A</definedName>
    <definedName name="___________ncc5">#N/A</definedName>
    <definedName name="___________ncc6">#N/A</definedName>
    <definedName name="___________ncc7">#N/A</definedName>
    <definedName name="___________NCL100">#N/A</definedName>
    <definedName name="___________NCL200">#N/A</definedName>
    <definedName name="___________NCL250">#N/A</definedName>
    <definedName name="___________ncm200">#N/A</definedName>
    <definedName name="___________NET2">#N/A</definedName>
    <definedName name="___________nin190">#N/A</definedName>
    <definedName name="___________ond100">#N/A</definedName>
    <definedName name="___________oto10">#N/A</definedName>
    <definedName name="___________oto5">#N/A</definedName>
    <definedName name="___________oto7">#N/A</definedName>
    <definedName name="___________pc30">#N/A</definedName>
    <definedName name="___________Ph30">#N/A</definedName>
    <definedName name="___________phi10">#N/A</definedName>
    <definedName name="___________phi1000">#N/A</definedName>
    <definedName name="___________phi12">#N/A</definedName>
    <definedName name="___________phi14">#N/A</definedName>
    <definedName name="___________phi1500">#N/A</definedName>
    <definedName name="___________phi16">#N/A</definedName>
    <definedName name="___________phi18">#N/A</definedName>
    <definedName name="___________phi20">#N/A</definedName>
    <definedName name="___________phi2000">#N/A</definedName>
    <definedName name="___________phi22">#N/A</definedName>
    <definedName name="___________phi25">#N/A</definedName>
    <definedName name="___________phi28">#N/A</definedName>
    <definedName name="___________phi50">#N/A</definedName>
    <definedName name="___________phi6">#N/A</definedName>
    <definedName name="___________phi750">#N/A</definedName>
    <definedName name="___________phi8">#N/A</definedName>
    <definedName name="___________PL1">#N/A</definedName>
    <definedName name="___________PL2">#N/A</definedName>
    <definedName name="___________PXB80">#N/A</definedName>
    <definedName name="___________rai20">#N/A</definedName>
    <definedName name="___________RHH1">#N/A</definedName>
    <definedName name="___________RHH10">#N/A</definedName>
    <definedName name="___________RHP1">#N/A</definedName>
    <definedName name="___________RHP10">#N/A</definedName>
    <definedName name="___________RI1">#N/A</definedName>
    <definedName name="___________RI10">#N/A</definedName>
    <definedName name="___________RII1">#N/A</definedName>
    <definedName name="___________RII10">#N/A</definedName>
    <definedName name="___________RIP1">#N/A</definedName>
    <definedName name="___________RIP10">#N/A</definedName>
    <definedName name="___________rp95">#N/A</definedName>
    <definedName name="___________san110">#N/A</definedName>
    <definedName name="___________sat10">#N/A</definedName>
    <definedName name="___________sat12">#N/A</definedName>
    <definedName name="___________sat14">#N/A</definedName>
    <definedName name="___________sat16">#N/A</definedName>
    <definedName name="___________sat20">#N/A</definedName>
    <definedName name="___________sat8">#N/A</definedName>
    <definedName name="___________sc1">#N/A</definedName>
    <definedName name="___________SC2">#N/A</definedName>
    <definedName name="___________sc3">#N/A</definedName>
    <definedName name="___________slg1">#N/A</definedName>
    <definedName name="___________slg2">#N/A</definedName>
    <definedName name="___________slg3">#N/A</definedName>
    <definedName name="___________slg4">#N/A</definedName>
    <definedName name="___________slg5">#N/A</definedName>
    <definedName name="___________slg6">#N/A</definedName>
    <definedName name="___________SN3">#N/A</definedName>
    <definedName name="___________sua20">#N/A</definedName>
    <definedName name="___________sua30">#N/A</definedName>
    <definedName name="___________T10" localSheetId="0" hidden="1">{"'Sheet1'!$L$16"}</definedName>
    <definedName name="___________T10" hidden="1">{"'Sheet1'!$L$16"}</definedName>
    <definedName name="___________tb2" localSheetId="0" hidden="1">{"'Sheet1'!$L$16"}</definedName>
    <definedName name="___________tb2" hidden="1">{"'Sheet1'!$L$16"}</definedName>
    <definedName name="___________TG1">#N/A</definedName>
    <definedName name="___________tg427">#N/A</definedName>
    <definedName name="___________TH20">#N/A</definedName>
    <definedName name="___________TL1">#N/A</definedName>
    <definedName name="___________TL2">#N/A</definedName>
    <definedName name="___________TL3">#N/A</definedName>
    <definedName name="___________TL5">#N/A</definedName>
    <definedName name="___________TLA120">#N/A</definedName>
    <definedName name="___________TLA35">#N/A</definedName>
    <definedName name="___________TLA50">#N/A</definedName>
    <definedName name="___________TLA70">#N/A</definedName>
    <definedName name="___________TLA95">#N/A</definedName>
    <definedName name="___________tlp3">#N/A</definedName>
    <definedName name="___________TN1">#N/A</definedName>
    <definedName name="___________TN2">#N/A</definedName>
    <definedName name="___________to10">#N/A</definedName>
    <definedName name="___________to7">#N/A</definedName>
    <definedName name="___________tra100">#N/A</definedName>
    <definedName name="___________tra102">#N/A</definedName>
    <definedName name="___________tra104">#N/A</definedName>
    <definedName name="___________tra106">#N/A</definedName>
    <definedName name="___________tra108">#N/A</definedName>
    <definedName name="___________tra110">#N/A</definedName>
    <definedName name="___________tra112">#N/A</definedName>
    <definedName name="___________tra114">#N/A</definedName>
    <definedName name="___________tra116">#N/A</definedName>
    <definedName name="___________tra118">#N/A</definedName>
    <definedName name="___________tra120">#N/A</definedName>
    <definedName name="___________tra122">#N/A</definedName>
    <definedName name="___________tra124">#N/A</definedName>
    <definedName name="___________tra126">#N/A</definedName>
    <definedName name="___________tra128">#N/A</definedName>
    <definedName name="___________tra130">#N/A</definedName>
    <definedName name="___________tra132">#N/A</definedName>
    <definedName name="___________tra134">#N/A</definedName>
    <definedName name="___________tra136">#N/A</definedName>
    <definedName name="___________tra138">#N/A</definedName>
    <definedName name="___________tra140">#N/A</definedName>
    <definedName name="___________tra70">#N/A</definedName>
    <definedName name="___________tra72">#N/A</definedName>
    <definedName name="___________tra74">#N/A</definedName>
    <definedName name="___________tra76">#N/A</definedName>
    <definedName name="___________tra78">#N/A</definedName>
    <definedName name="___________tra80">#N/A</definedName>
    <definedName name="___________tra82">#N/A</definedName>
    <definedName name="___________tra84">#N/A</definedName>
    <definedName name="___________tra86">#N/A</definedName>
    <definedName name="___________tra88">#N/A</definedName>
    <definedName name="___________tra90">#N/A</definedName>
    <definedName name="___________tra92">#N/A</definedName>
    <definedName name="___________tra94">#N/A</definedName>
    <definedName name="___________tra96">#N/A</definedName>
    <definedName name="___________tra98">#N/A</definedName>
    <definedName name="___________tz593">#N/A</definedName>
    <definedName name="___________ui108">#N/A</definedName>
    <definedName name="___________ui180">#N/A</definedName>
    <definedName name="___________UT2">#N/A</definedName>
    <definedName name="___________VAT5">#N/A</definedName>
    <definedName name="___________vb1215">#N/A</definedName>
    <definedName name="___________vb1224">#N/A</definedName>
    <definedName name="___________vb1225">#N/A</definedName>
    <definedName name="___________vc1">#N/A</definedName>
    <definedName name="___________vc2">#N/A</definedName>
    <definedName name="___________vc2121">#N/A</definedName>
    <definedName name="___________vc2122">#N/A</definedName>
    <definedName name="___________vc2123">#N/A</definedName>
    <definedName name="___________vc2124">#N/A</definedName>
    <definedName name="___________vc2131">#N/A</definedName>
    <definedName name="___________vc2141">#N/A</definedName>
    <definedName name="___________vc2142">#N/A</definedName>
    <definedName name="___________vc2143">#N/A</definedName>
    <definedName name="___________vc2223">#N/A</definedName>
    <definedName name="___________vc3">#N/A</definedName>
    <definedName name="___________vc3136">#N/A</definedName>
    <definedName name="___________VL100">#N/A</definedName>
    <definedName name="___________VL150">#N/A</definedName>
    <definedName name="___________VL200">#N/A</definedName>
    <definedName name="___________VL250">#N/A</definedName>
    <definedName name="___________VL50">#N/A</definedName>
    <definedName name="___________VLP2">#N/A</definedName>
    <definedName name="___________vm100">#N/A</definedName>
    <definedName name="___________vm50">#N/A</definedName>
    <definedName name="___________VTB1">#N/A</definedName>
    <definedName name="___________vtb7">#N/A</definedName>
    <definedName name="___________VXL1">#N/A</definedName>
    <definedName name="___________vxl7">#N/A</definedName>
    <definedName name="___________xb80">#N/A</definedName>
    <definedName name="___________xm2">#N/A</definedName>
    <definedName name="___________xm3">#N/A</definedName>
    <definedName name="___________xm4">#N/A</definedName>
    <definedName name="___________xm40">#N/A</definedName>
    <definedName name="___________xm5">#N/A</definedName>
    <definedName name="___________xx3">#N/A</definedName>
    <definedName name="___________xx4">#N/A</definedName>
    <definedName name="___________xx5">#N/A</definedName>
    <definedName name="___________xx6">#N/A</definedName>
    <definedName name="___________xx7">#N/A</definedName>
    <definedName name="__________a1">#N/A</definedName>
    <definedName name="__________A100000">#N/A</definedName>
    <definedName name="__________a129" localSheetId="0" hidden="1">{"Offgrid",#N/A,FALSE,"OFFGRID";"Region",#N/A,FALSE,"REGION";"Offgrid -2",#N/A,FALSE,"OFFGRID";"WTP",#N/A,FALSE,"WTP";"WTP -2",#N/A,FALSE,"WTP";"Project",#N/A,FALSE,"PROJECT";"Summary -2",#N/A,FALSE,"SUMMARY"}</definedName>
    <definedName name="__________a129" hidden="1">{"Offgrid",#N/A,FALSE,"OFFGRID";"Region",#N/A,FALSE,"REGION";"Offgrid -2",#N/A,FALSE,"OFFGRID";"WTP",#N/A,FALSE,"WTP";"WTP -2",#N/A,FALSE,"WTP";"Project",#N/A,FALSE,"PROJECT";"Summary -2",#N/A,FALSE,"SUMMARY"}</definedName>
    <definedName name="__________a130" localSheetId="0" hidden="1">{"Offgrid",#N/A,FALSE,"OFFGRID";"Region",#N/A,FALSE,"REGION";"Offgrid -2",#N/A,FALSE,"OFFGRID";"WTP",#N/A,FALSE,"WTP";"WTP -2",#N/A,FALSE,"WTP";"Project",#N/A,FALSE,"PROJECT";"Summary -2",#N/A,FALSE,"SUMMARY"}</definedName>
    <definedName name="__________a130" hidden="1">{"Offgrid",#N/A,FALSE,"OFFGRID";"Region",#N/A,FALSE,"REGION";"Offgrid -2",#N/A,FALSE,"OFFGRID";"WTP",#N/A,FALSE,"WTP";"WTP -2",#N/A,FALSE,"WTP";"Project",#N/A,FALSE,"PROJECT";"Summary -2",#N/A,FALSE,"SUMMARY"}</definedName>
    <definedName name="__________A65700">#N/A</definedName>
    <definedName name="__________A65800">#N/A</definedName>
    <definedName name="__________A66000">#N/A</definedName>
    <definedName name="__________A67000">#N/A</definedName>
    <definedName name="__________A68000">#N/A</definedName>
    <definedName name="__________A70000">#N/A</definedName>
    <definedName name="__________A75000">#N/A</definedName>
    <definedName name="__________A85000">#N/A</definedName>
    <definedName name="__________A90000">#N/A</definedName>
    <definedName name="__________abb91">#N/A</definedName>
    <definedName name="__________atn1">#N/A</definedName>
    <definedName name="__________atn10">#N/A</definedName>
    <definedName name="__________atn2">#N/A</definedName>
    <definedName name="__________atn3">#N/A</definedName>
    <definedName name="__________atn4">#N/A</definedName>
    <definedName name="__________atn5">#N/A</definedName>
    <definedName name="__________atn6">#N/A</definedName>
    <definedName name="__________atn7">#N/A</definedName>
    <definedName name="__________atn8">#N/A</definedName>
    <definedName name="__________atn9">#N/A</definedName>
    <definedName name="__________bac3">#N/A</definedName>
    <definedName name="__________Bia1">#N/A</definedName>
    <definedName name="__________Bia2">#N/A</definedName>
    <definedName name="__________bnc5">#N/A</definedName>
    <definedName name="__________boi1">#N/A</definedName>
    <definedName name="__________boi2">#N/A</definedName>
    <definedName name="__________btc20">#N/A</definedName>
    <definedName name="__________btc30">#N/A</definedName>
    <definedName name="__________btc35">#N/A</definedName>
    <definedName name="__________btc40">#N/A</definedName>
    <definedName name="__________btc50">#N/A</definedName>
    <definedName name="__________btd70">#N/A</definedName>
    <definedName name="__________btm10">#N/A</definedName>
    <definedName name="__________btm100">#N/A</definedName>
    <definedName name="__________BTM150">#N/A</definedName>
    <definedName name="__________BTM250">#N/A</definedName>
    <definedName name="__________btM300">#N/A</definedName>
    <definedName name="__________btm350">#N/A</definedName>
    <definedName name="__________btm400">#N/A</definedName>
    <definedName name="__________BTM50">#N/A</definedName>
    <definedName name="__________btm500">#N/A</definedName>
    <definedName name="__________bua25">#N/A</definedName>
    <definedName name="__________bua75">#N/A</definedName>
    <definedName name="__________buM16">#N/A</definedName>
    <definedName name="__________buM20">#N/A</definedName>
    <definedName name="__________Can2">#N/A</definedName>
    <definedName name="__________cao1">#N/A</definedName>
    <definedName name="__________cao2">#N/A</definedName>
    <definedName name="__________cao3">#N/A</definedName>
    <definedName name="__________cao4">#N/A</definedName>
    <definedName name="__________cao5">#N/A</definedName>
    <definedName name="__________cao6">#N/A</definedName>
    <definedName name="__________cat2">#N/A</definedName>
    <definedName name="__________cat3">#N/A</definedName>
    <definedName name="__________cat4">#N/A</definedName>
    <definedName name="__________cat5">#N/A</definedName>
    <definedName name="__________cau10">#N/A</definedName>
    <definedName name="__________Cau2">#N/A</definedName>
    <definedName name="__________cau25">#N/A</definedName>
    <definedName name="__________cau5">#N/A</definedName>
    <definedName name="__________cau6">#N/A</definedName>
    <definedName name="__________cay75">#N/A</definedName>
    <definedName name="__________CHL3">#N/A</definedName>
    <definedName name="__________CON1">#N/A</definedName>
    <definedName name="__________CON2">#N/A</definedName>
    <definedName name="__________cot1">#N/A</definedName>
    <definedName name="__________CPC5">#N/A</definedName>
    <definedName name="__________cpd1">#N/A</definedName>
    <definedName name="__________cpd2">#N/A</definedName>
    <definedName name="__________ctd80">#N/A</definedName>
    <definedName name="__________dai1">#N/A</definedName>
    <definedName name="__________dai2">#N/A</definedName>
    <definedName name="__________dai3">#N/A</definedName>
    <definedName name="__________dai4">#N/A</definedName>
    <definedName name="__________dai5">#N/A</definedName>
    <definedName name="__________dai6">#N/A</definedName>
    <definedName name="__________dam16">#N/A</definedName>
    <definedName name="__________dam18">#N/A</definedName>
    <definedName name="__________dam25">#N/A</definedName>
    <definedName name="__________dan1">#N/A</definedName>
    <definedName name="__________dan2">#N/A</definedName>
    <definedName name="__________dao1">#N/A</definedName>
    <definedName name="__________dao125">#N/A</definedName>
    <definedName name="__________dao2">#N/A</definedName>
    <definedName name="__________dap2">#N/A</definedName>
    <definedName name="__________day1">#N/A</definedName>
    <definedName name="__________day2">#N/A</definedName>
    <definedName name="__________dbu1">#N/A</definedName>
    <definedName name="__________dbu2">#N/A</definedName>
    <definedName name="__________ddn400">#N/A</definedName>
    <definedName name="__________ddn600">#N/A</definedName>
    <definedName name="__________deo1">#N/A</definedName>
    <definedName name="__________deo10">#N/A</definedName>
    <definedName name="__________deo2">#N/A</definedName>
    <definedName name="__________deo3">#N/A</definedName>
    <definedName name="__________deo4">#N/A</definedName>
    <definedName name="__________deo5">#N/A</definedName>
    <definedName name="__________deo6">#N/A</definedName>
    <definedName name="__________deo7">#N/A</definedName>
    <definedName name="__________deo8">#N/A</definedName>
    <definedName name="__________deo9">#N/A</definedName>
    <definedName name="__________FIL2">#N/A</definedName>
    <definedName name="__________gon4">#N/A</definedName>
    <definedName name="__________gvl1">#N/A</definedName>
    <definedName name="__________gxm30">#N/A</definedName>
    <definedName name="__________h1" localSheetId="0" hidden="1">{"'Sheet1'!$L$16"}</definedName>
    <definedName name="__________h1" hidden="1">{"'Sheet1'!$L$16"}</definedName>
    <definedName name="__________H90000">#N/A</definedName>
    <definedName name="__________han23">#N/A</definedName>
    <definedName name="__________hom2">#N/A</definedName>
    <definedName name="__________hsm1">#N/A</definedName>
    <definedName name="__________hsm2">1.1289</definedName>
    <definedName name="__________hsn1">#N/A</definedName>
    <definedName name="__________hsv1">#N/A</definedName>
    <definedName name="__________hu1" localSheetId="0" hidden="1">{"'Sheet1'!$L$16"}</definedName>
    <definedName name="__________hu1" hidden="1">{"'Sheet1'!$L$16"}</definedName>
    <definedName name="__________hu2" localSheetId="0" hidden="1">{"'Sheet1'!$L$16"}</definedName>
    <definedName name="__________hu2" hidden="1">{"'Sheet1'!$L$16"}</definedName>
    <definedName name="__________hu5" localSheetId="0" hidden="1">{"'Sheet1'!$L$16"}</definedName>
    <definedName name="__________hu5" hidden="1">{"'Sheet1'!$L$16"}</definedName>
    <definedName name="__________hu6" localSheetId="0" hidden="1">{"'Sheet1'!$L$16"}</definedName>
    <definedName name="__________hu6" hidden="1">{"'Sheet1'!$L$16"}</definedName>
    <definedName name="__________hu7" localSheetId="0" hidden="1">{"'Sheet1'!$L$16"}</definedName>
    <definedName name="__________hu7" hidden="1">{"'Sheet1'!$L$16"}</definedName>
    <definedName name="__________khu7">#N/A</definedName>
    <definedName name="__________kl1">#N/A</definedName>
    <definedName name="__________KM188">#N/A</definedName>
    <definedName name="__________km189">#N/A</definedName>
    <definedName name="__________km193">#N/A</definedName>
    <definedName name="__________km194">#N/A</definedName>
    <definedName name="__________km195">#N/A</definedName>
    <definedName name="__________km196">#N/A</definedName>
    <definedName name="__________km197">#N/A</definedName>
    <definedName name="__________km198">#N/A</definedName>
    <definedName name="__________Km36">#N/A</definedName>
    <definedName name="__________Knc36">#N/A</definedName>
    <definedName name="__________Knc57">#N/A</definedName>
    <definedName name="__________Kvl36">#N/A</definedName>
    <definedName name="__________lap1">#N/A</definedName>
    <definedName name="__________lap2">#N/A</definedName>
    <definedName name="__________lb40">#N/A</definedName>
    <definedName name="__________LCB1">#N/A</definedName>
    <definedName name="__________lop16">#N/A</definedName>
    <definedName name="__________lop25">#N/A</definedName>
    <definedName name="__________lop9">#N/A</definedName>
    <definedName name="__________lu10">#N/A</definedName>
    <definedName name="__________lu85">#N/A</definedName>
    <definedName name="__________MA5">#N/A</definedName>
    <definedName name="__________MAC12">#N/A</definedName>
    <definedName name="__________MAC46">#N/A</definedName>
    <definedName name="__________mai1">#N/A</definedName>
    <definedName name="__________mai2">#N/A</definedName>
    <definedName name="__________may2">#N/A</definedName>
    <definedName name="__________may3">#N/A</definedName>
    <definedName name="__________MB1">#N/A</definedName>
    <definedName name="__________MB2">#N/A</definedName>
    <definedName name="__________mk42">#N/A</definedName>
    <definedName name="__________mk65">#N/A</definedName>
    <definedName name="__________MN1">#N/A</definedName>
    <definedName name="__________MN2">#N/A</definedName>
    <definedName name="__________mnk10">#N/A</definedName>
    <definedName name="__________mnk1200">#N/A</definedName>
    <definedName name="__________mnk17">#N/A</definedName>
    <definedName name="__________mnk6">#N/A</definedName>
    <definedName name="__________mnk9">#N/A</definedName>
    <definedName name="__________MT1">#N/A</definedName>
    <definedName name="__________MT2">#N/A</definedName>
    <definedName name="__________mx1">#N/A</definedName>
    <definedName name="__________mx2">#N/A</definedName>
    <definedName name="__________na1">#N/A</definedName>
    <definedName name="__________na2">#N/A</definedName>
    <definedName name="__________na3">#N/A</definedName>
    <definedName name="__________nc151">#N/A</definedName>
    <definedName name="__________NC2">#N/A</definedName>
    <definedName name="__________NC3">#N/A</definedName>
    <definedName name="__________NC4">#N/A</definedName>
    <definedName name="__________NC5">#N/A</definedName>
    <definedName name="__________nc6">#N/A</definedName>
    <definedName name="__________nc7">#N/A</definedName>
    <definedName name="__________ncc2">#N/A</definedName>
    <definedName name="__________NCC3">#N/A</definedName>
    <definedName name="__________NCC4">#N/A</definedName>
    <definedName name="__________ncc5">#N/A</definedName>
    <definedName name="__________ncc6">#N/A</definedName>
    <definedName name="__________ncc7">#N/A</definedName>
    <definedName name="__________NCL100">#N/A</definedName>
    <definedName name="__________NCL200">#N/A</definedName>
    <definedName name="__________NCL250">#N/A</definedName>
    <definedName name="__________ncm200">#N/A</definedName>
    <definedName name="__________NET2">#N/A</definedName>
    <definedName name="__________nin190">#N/A</definedName>
    <definedName name="__________ond100">#N/A</definedName>
    <definedName name="__________oto10">#N/A</definedName>
    <definedName name="__________oto12">#N/A</definedName>
    <definedName name="__________oto5">#N/A</definedName>
    <definedName name="__________oto7">#N/A</definedName>
    <definedName name="__________pc30">#N/A</definedName>
    <definedName name="__________Ph30">#N/A</definedName>
    <definedName name="__________phi10">#N/A</definedName>
    <definedName name="__________phi1000">#N/A</definedName>
    <definedName name="__________phi12">#N/A</definedName>
    <definedName name="__________phi14">#N/A</definedName>
    <definedName name="__________phi1500">#N/A</definedName>
    <definedName name="__________phi16">#N/A</definedName>
    <definedName name="__________phi18">#N/A</definedName>
    <definedName name="__________phi20">#N/A</definedName>
    <definedName name="__________phi2000">#N/A</definedName>
    <definedName name="__________phi22">#N/A</definedName>
    <definedName name="__________phi25">#N/A</definedName>
    <definedName name="__________phi28">#N/A</definedName>
    <definedName name="__________phi50">#N/A</definedName>
    <definedName name="__________phi6">#N/A</definedName>
    <definedName name="__________phi750">#N/A</definedName>
    <definedName name="__________phi8">#N/A</definedName>
    <definedName name="__________PL1">#N/A</definedName>
    <definedName name="__________PL2">#N/A</definedName>
    <definedName name="__________PXB80">#N/A</definedName>
    <definedName name="__________rai20">#N/A</definedName>
    <definedName name="__________RHH1">#N/A</definedName>
    <definedName name="__________RHH10">#N/A</definedName>
    <definedName name="__________RHP1">#N/A</definedName>
    <definedName name="__________RHP10">#N/A</definedName>
    <definedName name="__________RI1">#N/A</definedName>
    <definedName name="__________RI10">#N/A</definedName>
    <definedName name="__________RII1">#N/A</definedName>
    <definedName name="__________RII10">#N/A</definedName>
    <definedName name="__________RIP1">#N/A</definedName>
    <definedName name="__________RIP10">#N/A</definedName>
    <definedName name="__________rp95">#N/A</definedName>
    <definedName name="__________san110">#N/A</definedName>
    <definedName name="__________sat10">#N/A</definedName>
    <definedName name="__________sat12">#N/A</definedName>
    <definedName name="__________sat14">#N/A</definedName>
    <definedName name="__________sat16">#N/A</definedName>
    <definedName name="__________sat20">#N/A</definedName>
    <definedName name="__________sat8">#N/A</definedName>
    <definedName name="__________sc1">#N/A</definedName>
    <definedName name="__________SC2">#N/A</definedName>
    <definedName name="__________sc3">#N/A</definedName>
    <definedName name="__________slg1">#N/A</definedName>
    <definedName name="__________slg2">#N/A</definedName>
    <definedName name="__________slg3">#N/A</definedName>
    <definedName name="__________slg4">#N/A</definedName>
    <definedName name="__________slg5">#N/A</definedName>
    <definedName name="__________slg6">#N/A</definedName>
    <definedName name="__________SN3">#N/A</definedName>
    <definedName name="__________sua20">#N/A</definedName>
    <definedName name="__________sua30">#N/A</definedName>
    <definedName name="__________T10" localSheetId="0" hidden="1">{"'Sheet1'!$L$16"}</definedName>
    <definedName name="__________T10" hidden="1">{"'Sheet1'!$L$16"}</definedName>
    <definedName name="__________TB1">#N/A</definedName>
    <definedName name="__________tb2" localSheetId="0" hidden="1">{"'Sheet1'!$L$16"}</definedName>
    <definedName name="__________tb2" hidden="1">{"'Sheet1'!$L$16"}</definedName>
    <definedName name="__________tct5">#N/A</definedName>
    <definedName name="__________TG1">#N/A</definedName>
    <definedName name="__________tg427">#N/A</definedName>
    <definedName name="__________TH20">#N/A</definedName>
    <definedName name="__________TL1">#N/A</definedName>
    <definedName name="__________TL2">#N/A</definedName>
    <definedName name="__________TL3">#N/A</definedName>
    <definedName name="__________TL5">#N/A</definedName>
    <definedName name="__________TLA120">#N/A</definedName>
    <definedName name="__________TLA35">#N/A</definedName>
    <definedName name="__________TLA50">#N/A</definedName>
    <definedName name="__________TLA70">#N/A</definedName>
    <definedName name="__________TLA95">#N/A</definedName>
    <definedName name="__________tlp3">#N/A</definedName>
    <definedName name="__________TN1">#N/A</definedName>
    <definedName name="__________TN2">#N/A</definedName>
    <definedName name="__________to10">#N/A</definedName>
    <definedName name="__________to7">#N/A</definedName>
    <definedName name="__________tra100">#N/A</definedName>
    <definedName name="__________tra102">#N/A</definedName>
    <definedName name="__________tra104">#N/A</definedName>
    <definedName name="__________tra106">#N/A</definedName>
    <definedName name="__________tra108">#N/A</definedName>
    <definedName name="__________tra110">#N/A</definedName>
    <definedName name="__________tra112">#N/A</definedName>
    <definedName name="__________tra114">#N/A</definedName>
    <definedName name="__________tra116">#N/A</definedName>
    <definedName name="__________tra118">#N/A</definedName>
    <definedName name="__________tra120">#N/A</definedName>
    <definedName name="__________tra122">#N/A</definedName>
    <definedName name="__________tra124">#N/A</definedName>
    <definedName name="__________tra126">#N/A</definedName>
    <definedName name="__________tra128">#N/A</definedName>
    <definedName name="__________tra130">#N/A</definedName>
    <definedName name="__________tra132">#N/A</definedName>
    <definedName name="__________tra134">#N/A</definedName>
    <definedName name="__________tra136">#N/A</definedName>
    <definedName name="__________tra138">#N/A</definedName>
    <definedName name="__________tra140">#N/A</definedName>
    <definedName name="__________tra70">#N/A</definedName>
    <definedName name="__________tra72">#N/A</definedName>
    <definedName name="__________tra74">#N/A</definedName>
    <definedName name="__________tra76">#N/A</definedName>
    <definedName name="__________tra78">#N/A</definedName>
    <definedName name="__________tra80">#N/A</definedName>
    <definedName name="__________tra82">#N/A</definedName>
    <definedName name="__________tra84">#N/A</definedName>
    <definedName name="__________tra86">#N/A</definedName>
    <definedName name="__________tra88">#N/A</definedName>
    <definedName name="__________tra90">#N/A</definedName>
    <definedName name="__________tra92">#N/A</definedName>
    <definedName name="__________tra94">#N/A</definedName>
    <definedName name="__________tra96">#N/A</definedName>
    <definedName name="__________tra98">#N/A</definedName>
    <definedName name="__________tz593">#N/A</definedName>
    <definedName name="__________ui108">#N/A</definedName>
    <definedName name="__________ui140">#N/A</definedName>
    <definedName name="__________ui180">#N/A</definedName>
    <definedName name="__________UT2">#N/A</definedName>
    <definedName name="__________VAT5">#N/A</definedName>
    <definedName name="__________vb1215">#N/A</definedName>
    <definedName name="__________vb1224">#N/A</definedName>
    <definedName name="__________vb1225">#N/A</definedName>
    <definedName name="__________vc1">#N/A</definedName>
    <definedName name="__________vc2">#N/A</definedName>
    <definedName name="__________vc2121">#N/A</definedName>
    <definedName name="__________vc2122">#N/A</definedName>
    <definedName name="__________vc2123">#N/A</definedName>
    <definedName name="__________vc2124">#N/A</definedName>
    <definedName name="__________vc2131">#N/A</definedName>
    <definedName name="__________vc2141">#N/A</definedName>
    <definedName name="__________vc2142">#N/A</definedName>
    <definedName name="__________vc2143">#N/A</definedName>
    <definedName name="__________vc2223">#N/A</definedName>
    <definedName name="__________vc3">#N/A</definedName>
    <definedName name="__________vc3136">#N/A</definedName>
    <definedName name="__________VL100">#N/A</definedName>
    <definedName name="__________VL150">#N/A</definedName>
    <definedName name="__________VL200">#N/A</definedName>
    <definedName name="__________VL250">#N/A</definedName>
    <definedName name="__________VL50">#N/A</definedName>
    <definedName name="__________VLP2">#N/A</definedName>
    <definedName name="__________vm100">#N/A</definedName>
    <definedName name="__________vm50">#N/A</definedName>
    <definedName name="__________VTB1">#N/A</definedName>
    <definedName name="__________vtb7">#N/A</definedName>
    <definedName name="__________VXL1">#N/A</definedName>
    <definedName name="__________vxl7">#N/A</definedName>
    <definedName name="__________xb80">#N/A</definedName>
    <definedName name="__________xm2">#N/A</definedName>
    <definedName name="__________xm3">#N/A</definedName>
    <definedName name="__________xm4">#N/A</definedName>
    <definedName name="__________xm40">#N/A</definedName>
    <definedName name="__________xm5">#N/A</definedName>
    <definedName name="__________xx3">#N/A</definedName>
    <definedName name="__________xx4">#N/A</definedName>
    <definedName name="__________xx5">#N/A</definedName>
    <definedName name="__________xx6">#N/A</definedName>
    <definedName name="__________xx7">#N/A</definedName>
    <definedName name="_________a1">#N/A</definedName>
    <definedName name="_________A100000">#N/A</definedName>
    <definedName name="_________a129" localSheetId="0" hidden="1">{"Offgrid",#N/A,FALSE,"OFFGRID";"Region",#N/A,FALSE,"REGION";"Offgrid -2",#N/A,FALSE,"OFFGRID";"WTP",#N/A,FALSE,"WTP";"WTP -2",#N/A,FALSE,"WTP";"Project",#N/A,FALSE,"PROJECT";"Summary -2",#N/A,FALSE,"SUMMARY"}</definedName>
    <definedName name="_________a129" hidden="1">{"Offgrid",#N/A,FALSE,"OFFGRID";"Region",#N/A,FALSE,"REGION";"Offgrid -2",#N/A,FALSE,"OFFGRID";"WTP",#N/A,FALSE,"WTP";"WTP -2",#N/A,FALSE,"WTP";"Project",#N/A,FALSE,"PROJECT";"Summary -2",#N/A,FALSE,"SUMMARY"}</definedName>
    <definedName name="_________a130" localSheetId="0" hidden="1">{"Offgrid",#N/A,FALSE,"OFFGRID";"Region",#N/A,FALSE,"REGION";"Offgrid -2",#N/A,FALSE,"OFFGRID";"WTP",#N/A,FALSE,"WTP";"WTP -2",#N/A,FALSE,"WTP";"Project",#N/A,FALSE,"PROJECT";"Summary -2",#N/A,FALSE,"SUMMARY"}</definedName>
    <definedName name="_________a130" hidden="1">{"Offgrid",#N/A,FALSE,"OFFGRID";"Region",#N/A,FALSE,"REGION";"Offgrid -2",#N/A,FALSE,"OFFGRID";"WTP",#N/A,FALSE,"WTP";"WTP -2",#N/A,FALSE,"WTP";"Project",#N/A,FALSE,"PROJECT";"Summary -2",#N/A,FALSE,"SUMMARY"}</definedName>
    <definedName name="_________A65700">#N/A</definedName>
    <definedName name="_________A65800">#N/A</definedName>
    <definedName name="_________A66000">#N/A</definedName>
    <definedName name="_________A67000">#N/A</definedName>
    <definedName name="_________A68000">#N/A</definedName>
    <definedName name="_________A70000">#N/A</definedName>
    <definedName name="_________A75000">#N/A</definedName>
    <definedName name="_________A85000">#N/A</definedName>
    <definedName name="_________A90000">#N/A</definedName>
    <definedName name="_________abb91">#N/A</definedName>
    <definedName name="_________atn1">#N/A</definedName>
    <definedName name="_________atn10">#N/A</definedName>
    <definedName name="_________atn2">#N/A</definedName>
    <definedName name="_________atn3">#N/A</definedName>
    <definedName name="_________atn4">#N/A</definedName>
    <definedName name="_________atn5">#N/A</definedName>
    <definedName name="_________atn6">#N/A</definedName>
    <definedName name="_________atn7">#N/A</definedName>
    <definedName name="_________atn8">#N/A</definedName>
    <definedName name="_________atn9">#N/A</definedName>
    <definedName name="_________bac3">#N/A</definedName>
    <definedName name="_________Bia1">#N/A</definedName>
    <definedName name="_________Bia2">#N/A</definedName>
    <definedName name="_________bnc5">#N/A</definedName>
    <definedName name="_________boi1">#N/A</definedName>
    <definedName name="_________boi2">#N/A</definedName>
    <definedName name="_________btc20">#N/A</definedName>
    <definedName name="_________btc30">#N/A</definedName>
    <definedName name="_________btc35">#N/A</definedName>
    <definedName name="_________btc40">#N/A</definedName>
    <definedName name="_________btc50">#N/A</definedName>
    <definedName name="_________btd70">#N/A</definedName>
    <definedName name="_________btm10">#N/A</definedName>
    <definedName name="_________btm100">#N/A</definedName>
    <definedName name="_________BTM150">#N/A</definedName>
    <definedName name="_________BTM250">#N/A</definedName>
    <definedName name="_________btM300">#N/A</definedName>
    <definedName name="_________btm350">#N/A</definedName>
    <definedName name="_________btm400">#N/A</definedName>
    <definedName name="_________BTM50">#N/A</definedName>
    <definedName name="_________btm500">#N/A</definedName>
    <definedName name="_________bua25">#N/A</definedName>
    <definedName name="_________bua75">#N/A</definedName>
    <definedName name="_________buM16">#N/A</definedName>
    <definedName name="_________buM20">#N/A</definedName>
    <definedName name="_________Can2">#N/A</definedName>
    <definedName name="_________cao1">#N/A</definedName>
    <definedName name="_________cao2">#N/A</definedName>
    <definedName name="_________cao3">#N/A</definedName>
    <definedName name="_________cao4">#N/A</definedName>
    <definedName name="_________cao5">#N/A</definedName>
    <definedName name="_________cao6">#N/A</definedName>
    <definedName name="_________cat2">#N/A</definedName>
    <definedName name="_________cat3">#N/A</definedName>
    <definedName name="_________cat4">#N/A</definedName>
    <definedName name="_________cat5">#N/A</definedName>
    <definedName name="_________cau10">#N/A</definedName>
    <definedName name="_________Cau2">#N/A</definedName>
    <definedName name="_________cau25">#N/A</definedName>
    <definedName name="_________cau5">#N/A</definedName>
    <definedName name="_________cau6">#N/A</definedName>
    <definedName name="_________cay75">#N/A</definedName>
    <definedName name="_________CHL3">#N/A</definedName>
    <definedName name="_________CON1">#N/A</definedName>
    <definedName name="_________CON2">#N/A</definedName>
    <definedName name="_________cot1">#N/A</definedName>
    <definedName name="_________CPC5">#N/A</definedName>
    <definedName name="_________cpd1">#N/A</definedName>
    <definedName name="_________cpd2">#N/A</definedName>
    <definedName name="_________CT250">#N/A</definedName>
    <definedName name="_________ctd80">#N/A</definedName>
    <definedName name="_________dai1">#N/A</definedName>
    <definedName name="_________dai2">#N/A</definedName>
    <definedName name="_________dai3">#N/A</definedName>
    <definedName name="_________dai4">#N/A</definedName>
    <definedName name="_________dai5">#N/A</definedName>
    <definedName name="_________dai6">#N/A</definedName>
    <definedName name="_________dam16">#N/A</definedName>
    <definedName name="_________dam18">#N/A</definedName>
    <definedName name="_________dam25">#N/A</definedName>
    <definedName name="_________dan1">#N/A</definedName>
    <definedName name="_________dan2">#N/A</definedName>
    <definedName name="_________dao1">#N/A</definedName>
    <definedName name="_________dao125">#N/A</definedName>
    <definedName name="_________dao2">#N/A</definedName>
    <definedName name="_________dap2">#N/A</definedName>
    <definedName name="_________day1">#N/A</definedName>
    <definedName name="_________day2">#N/A</definedName>
    <definedName name="_________dbu1">#N/A</definedName>
    <definedName name="_________dbu2">#N/A</definedName>
    <definedName name="_________ddn400">#N/A</definedName>
    <definedName name="_________ddn600">#N/A</definedName>
    <definedName name="_________deo1">#N/A</definedName>
    <definedName name="_________deo10">#N/A</definedName>
    <definedName name="_________deo2">#N/A</definedName>
    <definedName name="_________deo3">#N/A</definedName>
    <definedName name="_________deo4">#N/A</definedName>
    <definedName name="_________deo5">#N/A</definedName>
    <definedName name="_________deo6">#N/A</definedName>
    <definedName name="_________deo7">#N/A</definedName>
    <definedName name="_________deo8">#N/A</definedName>
    <definedName name="_________deo9">#N/A</definedName>
    <definedName name="_________dgt100">#N/A</definedName>
    <definedName name="_________FIL2">#N/A</definedName>
    <definedName name="_________GID1">#N/A</definedName>
    <definedName name="_________gon4">#N/A</definedName>
    <definedName name="_________gvl1">#N/A</definedName>
    <definedName name="_________gxm30">#N/A</definedName>
    <definedName name="_________h1" localSheetId="0" hidden="1">{"'Sheet1'!$L$16"}</definedName>
    <definedName name="_________h1" hidden="1">{"'Sheet1'!$L$16"}</definedName>
    <definedName name="_________H90000">#N/A</definedName>
    <definedName name="_________han23">#N/A</definedName>
    <definedName name="_________hom2">#N/A</definedName>
    <definedName name="_________hsm1">#N/A</definedName>
    <definedName name="_________hsm2">1.1289</definedName>
    <definedName name="_________hsn1">#N/A</definedName>
    <definedName name="_________hsv1">#N/A</definedName>
    <definedName name="_________hu1" localSheetId="0" hidden="1">{"'Sheet1'!$L$16"}</definedName>
    <definedName name="_________hu1" hidden="1">{"'Sheet1'!$L$16"}</definedName>
    <definedName name="_________hu2" localSheetId="0" hidden="1">{"'Sheet1'!$L$16"}</definedName>
    <definedName name="_________hu2" hidden="1">{"'Sheet1'!$L$16"}</definedName>
    <definedName name="_________hu5" localSheetId="0" hidden="1">{"'Sheet1'!$L$16"}</definedName>
    <definedName name="_________hu5" hidden="1">{"'Sheet1'!$L$16"}</definedName>
    <definedName name="_________hu6" localSheetId="0" hidden="1">{"'Sheet1'!$L$16"}</definedName>
    <definedName name="_________hu6" hidden="1">{"'Sheet1'!$L$16"}</definedName>
    <definedName name="_________hu7" localSheetId="0" hidden="1">{"'Sheet1'!$L$16"}</definedName>
    <definedName name="_________hu7" hidden="1">{"'Sheet1'!$L$16"}</definedName>
    <definedName name="_________khu7">#N/A</definedName>
    <definedName name="_________kl1">#N/A</definedName>
    <definedName name="_________KM188">#N/A</definedName>
    <definedName name="_________km189">#N/A</definedName>
    <definedName name="_________km193">#N/A</definedName>
    <definedName name="_________km194">#N/A</definedName>
    <definedName name="_________km195">#N/A</definedName>
    <definedName name="_________km196">#N/A</definedName>
    <definedName name="_________km197">#N/A</definedName>
    <definedName name="_________km198">#N/A</definedName>
    <definedName name="_________Km36">#N/A</definedName>
    <definedName name="_________Knc36">#N/A</definedName>
    <definedName name="_________Knc57">#N/A</definedName>
    <definedName name="_________Kvl36">#N/A</definedName>
    <definedName name="_________lap1">#N/A</definedName>
    <definedName name="_________lap2">#N/A</definedName>
    <definedName name="_________lb40">#N/A</definedName>
    <definedName name="_________LCB1">#N/A</definedName>
    <definedName name="_________lop16">#N/A</definedName>
    <definedName name="_________lop25">#N/A</definedName>
    <definedName name="_________lop9">#N/A</definedName>
    <definedName name="_________lu10">#N/A</definedName>
    <definedName name="_________lu85">#N/A</definedName>
    <definedName name="_________MA5">#N/A</definedName>
    <definedName name="_________MAC12">#N/A</definedName>
    <definedName name="_________MAC46">#N/A</definedName>
    <definedName name="_________mai1">#N/A</definedName>
    <definedName name="_________mai2">#N/A</definedName>
    <definedName name="_________may2">#N/A</definedName>
    <definedName name="_________may3">#N/A</definedName>
    <definedName name="_________MB1">#N/A</definedName>
    <definedName name="_________MB2">#N/A</definedName>
    <definedName name="_________mk42">#N/A</definedName>
    <definedName name="_________mk65">#N/A</definedName>
    <definedName name="_________MN1">#N/A</definedName>
    <definedName name="_________MN2">#N/A</definedName>
    <definedName name="_________mnk10">#N/A</definedName>
    <definedName name="_________mnk1200">#N/A</definedName>
    <definedName name="_________mnk17">#N/A</definedName>
    <definedName name="_________mnk6">#N/A</definedName>
    <definedName name="_________mnk9">#N/A</definedName>
    <definedName name="_________MT1">#N/A</definedName>
    <definedName name="_________MT2">#N/A</definedName>
    <definedName name="_________mx1">#N/A</definedName>
    <definedName name="_________mx2">#N/A</definedName>
    <definedName name="_________na1">#N/A</definedName>
    <definedName name="_________na2">#N/A</definedName>
    <definedName name="_________na3">#N/A</definedName>
    <definedName name="_________nc151">#N/A</definedName>
    <definedName name="_________NC2">#N/A</definedName>
    <definedName name="_________NC3">#N/A</definedName>
    <definedName name="_________NC4">#N/A</definedName>
    <definedName name="_________NC5">#N/A</definedName>
    <definedName name="_________nc6">#N/A</definedName>
    <definedName name="_________nc7">#N/A</definedName>
    <definedName name="_________ncc2">#N/A</definedName>
    <definedName name="_________NCC3">#N/A</definedName>
    <definedName name="_________NCC4">#N/A</definedName>
    <definedName name="_________ncc5">#N/A</definedName>
    <definedName name="_________ncc6">#N/A</definedName>
    <definedName name="_________ncc7">#N/A</definedName>
    <definedName name="_________NCL100">#N/A</definedName>
    <definedName name="_________NCL200">#N/A</definedName>
    <definedName name="_________NCL250">#N/A</definedName>
    <definedName name="_________ncm200">#N/A</definedName>
    <definedName name="_________NET2">#N/A</definedName>
    <definedName name="_________nin190">#N/A</definedName>
    <definedName name="_________ond100">#N/A</definedName>
    <definedName name="_________oto10">#N/A</definedName>
    <definedName name="_________oto12">#N/A</definedName>
    <definedName name="_________oto5">#N/A</definedName>
    <definedName name="_________oto7">#N/A</definedName>
    <definedName name="_________PA3" localSheetId="0" hidden="1">{"'Sheet1'!$L$16"}</definedName>
    <definedName name="_________PA3" hidden="1">{"'Sheet1'!$L$16"}</definedName>
    <definedName name="_________pc30">#N/A</definedName>
    <definedName name="_________pc40">#N/A</definedName>
    <definedName name="_________Ph30">#N/A</definedName>
    <definedName name="_________phi10">#N/A</definedName>
    <definedName name="_________phi1000">#N/A</definedName>
    <definedName name="_________phi12">#N/A</definedName>
    <definedName name="_________phi14">#N/A</definedName>
    <definedName name="_________phi1500">#N/A</definedName>
    <definedName name="_________phi16">#N/A</definedName>
    <definedName name="_________phi18">#N/A</definedName>
    <definedName name="_________phi20">#N/A</definedName>
    <definedName name="_________phi2000">#N/A</definedName>
    <definedName name="_________phi22">#N/A</definedName>
    <definedName name="_________phi25">#N/A</definedName>
    <definedName name="_________phi28">#N/A</definedName>
    <definedName name="_________phi50">#N/A</definedName>
    <definedName name="_________phi6">#N/A</definedName>
    <definedName name="_________phi750">#N/A</definedName>
    <definedName name="_________phi8">#N/A</definedName>
    <definedName name="_________PL1">#N/A</definedName>
    <definedName name="_________PL2">#N/A</definedName>
    <definedName name="_________PXB80">#N/A</definedName>
    <definedName name="_________rai20">#N/A</definedName>
    <definedName name="_________RHH1">#N/A</definedName>
    <definedName name="_________RHH10">#N/A</definedName>
    <definedName name="_________RHP1">#N/A</definedName>
    <definedName name="_________RHP10">#N/A</definedName>
    <definedName name="_________RI1">#N/A</definedName>
    <definedName name="_________RI10">#N/A</definedName>
    <definedName name="_________RII1">#N/A</definedName>
    <definedName name="_________RII10">#N/A</definedName>
    <definedName name="_________RIP1">#N/A</definedName>
    <definedName name="_________RIP10">#N/A</definedName>
    <definedName name="_________rp95">#N/A</definedName>
    <definedName name="_________san110">#N/A</definedName>
    <definedName name="_________sat10">#N/A</definedName>
    <definedName name="_________sat12">#N/A</definedName>
    <definedName name="_________sat14">#N/A</definedName>
    <definedName name="_________sat16">#N/A</definedName>
    <definedName name="_________sat20">#N/A</definedName>
    <definedName name="_________sat8">#N/A</definedName>
    <definedName name="_________sc1">#N/A</definedName>
    <definedName name="_________SC2">#N/A</definedName>
    <definedName name="_________sc3">#N/A</definedName>
    <definedName name="_________slg1">#N/A</definedName>
    <definedName name="_________slg2">#N/A</definedName>
    <definedName name="_________slg3">#N/A</definedName>
    <definedName name="_________slg4">#N/A</definedName>
    <definedName name="_________slg5">#N/A</definedName>
    <definedName name="_________slg6">#N/A</definedName>
    <definedName name="_________SN3">#N/A</definedName>
    <definedName name="_________sua20">#N/A</definedName>
    <definedName name="_________sua30">#N/A</definedName>
    <definedName name="_________T10" localSheetId="0" hidden="1">{"'Sheet1'!$L$16"}</definedName>
    <definedName name="_________T10" hidden="1">{"'Sheet1'!$L$16"}</definedName>
    <definedName name="_________tb2" localSheetId="0" hidden="1">{"'Sheet1'!$L$16"}</definedName>
    <definedName name="_________tb2" hidden="1">{"'Sheet1'!$L$16"}</definedName>
    <definedName name="_________tct5">#N/A</definedName>
    <definedName name="_________TG1">#N/A</definedName>
    <definedName name="_________tg427">#N/A</definedName>
    <definedName name="_________th100">#N/A</definedName>
    <definedName name="_________TH160">#N/A</definedName>
    <definedName name="_________TH20">#N/A</definedName>
    <definedName name="_________TL1">#N/A</definedName>
    <definedName name="_________TL2">#N/A</definedName>
    <definedName name="_________TL3">#N/A</definedName>
    <definedName name="_________TL5">#N/A</definedName>
    <definedName name="_________TLA120">#N/A</definedName>
    <definedName name="_________TLA35">#N/A</definedName>
    <definedName name="_________TLA50">#N/A</definedName>
    <definedName name="_________TLA70">#N/A</definedName>
    <definedName name="_________TLA95">#N/A</definedName>
    <definedName name="_________tlp3">#N/A</definedName>
    <definedName name="_________TN1">#N/A</definedName>
    <definedName name="_________TN2">#N/A</definedName>
    <definedName name="_________to10">#N/A</definedName>
    <definedName name="_________to7">#N/A</definedName>
    <definedName name="_________TR250">#N/A</definedName>
    <definedName name="_________tr375">#N/A</definedName>
    <definedName name="_________tra100">#N/A</definedName>
    <definedName name="_________tra102">#N/A</definedName>
    <definedName name="_________tra104">#N/A</definedName>
    <definedName name="_________tra106">#N/A</definedName>
    <definedName name="_________tra108">#N/A</definedName>
    <definedName name="_________tra110">#N/A</definedName>
    <definedName name="_________tra112">#N/A</definedName>
    <definedName name="_________tra114">#N/A</definedName>
    <definedName name="_________tra116">#N/A</definedName>
    <definedName name="_________tra118">#N/A</definedName>
    <definedName name="_________tra120">#N/A</definedName>
    <definedName name="_________tra122">#N/A</definedName>
    <definedName name="_________tra124">#N/A</definedName>
    <definedName name="_________tra126">#N/A</definedName>
    <definedName name="_________tra128">#N/A</definedName>
    <definedName name="_________tra130">#N/A</definedName>
    <definedName name="_________tra132">#N/A</definedName>
    <definedName name="_________tra134">#N/A</definedName>
    <definedName name="_________tra136">#N/A</definedName>
    <definedName name="_________tra138">#N/A</definedName>
    <definedName name="_________tra140">#N/A</definedName>
    <definedName name="_________tra70">#N/A</definedName>
    <definedName name="_________tra72">#N/A</definedName>
    <definedName name="_________tra74">#N/A</definedName>
    <definedName name="_________tra76">#N/A</definedName>
    <definedName name="_________tra78">#N/A</definedName>
    <definedName name="_________tra80">#N/A</definedName>
    <definedName name="_________tra82">#N/A</definedName>
    <definedName name="_________tra84">#N/A</definedName>
    <definedName name="_________tra86">#N/A</definedName>
    <definedName name="_________tra88">#N/A</definedName>
    <definedName name="_________tra90">#N/A</definedName>
    <definedName name="_________tra92">#N/A</definedName>
    <definedName name="_________tra94">#N/A</definedName>
    <definedName name="_________tra96">#N/A</definedName>
    <definedName name="_________tra98">#N/A</definedName>
    <definedName name="_________tz593">#N/A</definedName>
    <definedName name="_________ui108">#N/A</definedName>
    <definedName name="_________ui110">#N/A</definedName>
    <definedName name="_________ui140">#N/A</definedName>
    <definedName name="_________ui180">#N/A</definedName>
    <definedName name="_________UT2">#N/A</definedName>
    <definedName name="_________VAT5">#N/A</definedName>
    <definedName name="_________vb1215">#N/A</definedName>
    <definedName name="_________vb1224">#N/A</definedName>
    <definedName name="_________vb1225">#N/A</definedName>
    <definedName name="_________vc1">#N/A</definedName>
    <definedName name="_________vc2">#N/A</definedName>
    <definedName name="_________vc2121">#N/A</definedName>
    <definedName name="_________vc2122">#N/A</definedName>
    <definedName name="_________vc2123">#N/A</definedName>
    <definedName name="_________vc2124">#N/A</definedName>
    <definedName name="_________vc2131">#N/A</definedName>
    <definedName name="_________vc2141">#N/A</definedName>
    <definedName name="_________vc2142">#N/A</definedName>
    <definedName name="_________vc2143">#N/A</definedName>
    <definedName name="_________vc2223">#N/A</definedName>
    <definedName name="_________vc3">#N/A</definedName>
    <definedName name="_________vc3136">#N/A</definedName>
    <definedName name="_________vl1">#N/A</definedName>
    <definedName name="_________VL100">#N/A</definedName>
    <definedName name="_________VL150">#N/A</definedName>
    <definedName name="_________VL200">#N/A</definedName>
    <definedName name="_________VL250">#N/A</definedName>
    <definedName name="_________VL50">#N/A</definedName>
    <definedName name="_________VLP2">#N/A</definedName>
    <definedName name="_________vm100">#N/A</definedName>
    <definedName name="_________vm50">#N/A</definedName>
    <definedName name="_________VTB1">#N/A</definedName>
    <definedName name="_________vtb7">#N/A</definedName>
    <definedName name="_________VXL1">#N/A</definedName>
    <definedName name="_________vxl7">#N/A</definedName>
    <definedName name="_________xb80">#N/A</definedName>
    <definedName name="_________xm2">#N/A</definedName>
    <definedName name="_________xm3">#N/A</definedName>
    <definedName name="_________xm4">#N/A</definedName>
    <definedName name="_________xm40">#N/A</definedName>
    <definedName name="_________xm5">#N/A</definedName>
    <definedName name="_________xx3">#N/A</definedName>
    <definedName name="_________xx4">#N/A</definedName>
    <definedName name="_________xx5">#N/A</definedName>
    <definedName name="_________xx6">#N/A</definedName>
    <definedName name="_________xx7">#N/A</definedName>
    <definedName name="________a1">#N/A</definedName>
    <definedName name="________A100000">#N/A</definedName>
    <definedName name="________a129" localSheetId="0" hidden="1">{"Offgrid",#N/A,FALSE,"OFFGRID";"Region",#N/A,FALSE,"REGION";"Offgrid -2",#N/A,FALSE,"OFFGRID";"WTP",#N/A,FALSE,"WTP";"WTP -2",#N/A,FALSE,"WTP";"Project",#N/A,FALSE,"PROJECT";"Summary -2",#N/A,FALSE,"SUMMARY"}</definedName>
    <definedName name="________a129" hidden="1">{"Offgrid",#N/A,FALSE,"OFFGRID";"Region",#N/A,FALSE,"REGION";"Offgrid -2",#N/A,FALSE,"OFFGRID";"WTP",#N/A,FALSE,"WTP";"WTP -2",#N/A,FALSE,"WTP";"Project",#N/A,FALSE,"PROJECT";"Summary -2",#N/A,FALSE,"SUMMARY"}</definedName>
    <definedName name="________a130" localSheetId="0" hidden="1">{"Offgrid",#N/A,FALSE,"OFFGRID";"Region",#N/A,FALSE,"REGION";"Offgrid -2",#N/A,FALSE,"OFFGRID";"WTP",#N/A,FALSE,"WTP";"WTP -2",#N/A,FALSE,"WTP";"Project",#N/A,FALSE,"PROJECT";"Summary -2",#N/A,FALSE,"SUMMARY"}</definedName>
    <definedName name="________a130" hidden="1">{"Offgrid",#N/A,FALSE,"OFFGRID";"Region",#N/A,FALSE,"REGION";"Offgrid -2",#N/A,FALSE,"OFFGRID";"WTP",#N/A,FALSE,"WTP";"WTP -2",#N/A,FALSE,"WTP";"Project",#N/A,FALSE,"PROJECT";"Summary -2",#N/A,FALSE,"SUMMARY"}</definedName>
    <definedName name="________A90000">#N/A</definedName>
    <definedName name="________atn1">#N/A</definedName>
    <definedName name="________atn10">#N/A</definedName>
    <definedName name="________atn2">#N/A</definedName>
    <definedName name="________atn3">#N/A</definedName>
    <definedName name="________atn4">#N/A</definedName>
    <definedName name="________atn5">#N/A</definedName>
    <definedName name="________atn6">#N/A</definedName>
    <definedName name="________atn7">#N/A</definedName>
    <definedName name="________atn8">#N/A</definedName>
    <definedName name="________atn9">#N/A</definedName>
    <definedName name="________bac3">#N/A</definedName>
    <definedName name="________Bia1">#N/A</definedName>
    <definedName name="________Bia2">#N/A</definedName>
    <definedName name="________bnc5">#N/A</definedName>
    <definedName name="________boi1">#N/A</definedName>
    <definedName name="________boi2">#N/A</definedName>
    <definedName name="________btc20">#N/A</definedName>
    <definedName name="________btc30">#N/A</definedName>
    <definedName name="________btc35">#N/A</definedName>
    <definedName name="________btc40">#N/A</definedName>
    <definedName name="________btc50">#N/A</definedName>
    <definedName name="________btd70">#N/A</definedName>
    <definedName name="________btm10">#N/A</definedName>
    <definedName name="________btm100">#N/A</definedName>
    <definedName name="________BTM150">#N/A</definedName>
    <definedName name="________BTM250">#N/A</definedName>
    <definedName name="________btM300">#N/A</definedName>
    <definedName name="________btm350">#N/A</definedName>
    <definedName name="________btm400">#N/A</definedName>
    <definedName name="________BTM50">#N/A</definedName>
    <definedName name="________btm500">#N/A</definedName>
    <definedName name="________bua25">#N/A</definedName>
    <definedName name="________bua75">#N/A</definedName>
    <definedName name="________buM16">#N/A</definedName>
    <definedName name="________buM20">#N/A</definedName>
    <definedName name="________Can2">#N/A</definedName>
    <definedName name="________cao1">#N/A</definedName>
    <definedName name="________cao2">#N/A</definedName>
    <definedName name="________cao3">#N/A</definedName>
    <definedName name="________cao4">#N/A</definedName>
    <definedName name="________cao5">#N/A</definedName>
    <definedName name="________cao6">#N/A</definedName>
    <definedName name="________cat2">#N/A</definedName>
    <definedName name="________cat3">#N/A</definedName>
    <definedName name="________cat4">#N/A</definedName>
    <definedName name="________cat5">#N/A</definedName>
    <definedName name="________cau10">#N/A</definedName>
    <definedName name="________Cau2">#N/A</definedName>
    <definedName name="________cau25">#N/A</definedName>
    <definedName name="________cau5">#N/A</definedName>
    <definedName name="________cau6">#N/A</definedName>
    <definedName name="________cay75">#N/A</definedName>
    <definedName name="________CHL3">#N/A</definedName>
    <definedName name="________CON1">#N/A</definedName>
    <definedName name="________CON2">#N/A</definedName>
    <definedName name="________cot1">#N/A</definedName>
    <definedName name="________CPC5">#N/A</definedName>
    <definedName name="________cpd1">#N/A</definedName>
    <definedName name="________cpd2">#N/A</definedName>
    <definedName name="________CT250">#N/A</definedName>
    <definedName name="________ctd80">#N/A</definedName>
    <definedName name="________dai1">#N/A</definedName>
    <definedName name="________dai2">#N/A</definedName>
    <definedName name="________dai3">#N/A</definedName>
    <definedName name="________dai4">#N/A</definedName>
    <definedName name="________dai5">#N/A</definedName>
    <definedName name="________dai6">#N/A</definedName>
    <definedName name="________dam16">#N/A</definedName>
    <definedName name="________dam18">#N/A</definedName>
    <definedName name="________dam25">#N/A</definedName>
    <definedName name="________dan1">#N/A</definedName>
    <definedName name="________dan2">#N/A</definedName>
    <definedName name="________dao125">#N/A</definedName>
    <definedName name="________ddn400">#N/A</definedName>
    <definedName name="________ddn600">#N/A</definedName>
    <definedName name="________deo1">#N/A</definedName>
    <definedName name="________deo10">#N/A</definedName>
    <definedName name="________deo2">#N/A</definedName>
    <definedName name="________deo3">#N/A</definedName>
    <definedName name="________deo4">#N/A</definedName>
    <definedName name="________deo5">#N/A</definedName>
    <definedName name="________deo6">#N/A</definedName>
    <definedName name="________deo7">#N/A</definedName>
    <definedName name="________deo8">#N/A</definedName>
    <definedName name="________deo9">#N/A</definedName>
    <definedName name="________dgt100">#N/A</definedName>
    <definedName name="________FIL2">#N/A</definedName>
    <definedName name="________GID1">#N/A</definedName>
    <definedName name="________gon4">#N/A</definedName>
    <definedName name="________gvl1">#N/A</definedName>
    <definedName name="________gxm30">#N/A</definedName>
    <definedName name="________h1" localSheetId="0" hidden="1">{"'Sheet1'!$L$16"}</definedName>
    <definedName name="________h1" hidden="1">{"'Sheet1'!$L$16"}</definedName>
    <definedName name="________H90000">#N/A</definedName>
    <definedName name="________han23">#N/A</definedName>
    <definedName name="________hom2">#N/A</definedName>
    <definedName name="________hsm1">#N/A</definedName>
    <definedName name="________hsm2">1.1289</definedName>
    <definedName name="________hsn1">#N/A</definedName>
    <definedName name="________hsv1">#N/A</definedName>
    <definedName name="________hu1" localSheetId="0" hidden="1">{"'Sheet1'!$L$16"}</definedName>
    <definedName name="________hu1" hidden="1">{"'Sheet1'!$L$16"}</definedName>
    <definedName name="________hu2" localSheetId="0" hidden="1">{"'Sheet1'!$L$16"}</definedName>
    <definedName name="________hu2" hidden="1">{"'Sheet1'!$L$16"}</definedName>
    <definedName name="________hu5" localSheetId="0" hidden="1">{"'Sheet1'!$L$16"}</definedName>
    <definedName name="________hu5" hidden="1">{"'Sheet1'!$L$16"}</definedName>
    <definedName name="________hu6" localSheetId="0" hidden="1">{"'Sheet1'!$L$16"}</definedName>
    <definedName name="________hu6" hidden="1">{"'Sheet1'!$L$16"}</definedName>
    <definedName name="________hu7" localSheetId="0" hidden="1">{"'Sheet1'!$L$16"}</definedName>
    <definedName name="________hu7" hidden="1">{"'Sheet1'!$L$16"}</definedName>
    <definedName name="________khu7">#N/A</definedName>
    <definedName name="________kl1">#N/A</definedName>
    <definedName name="________KM188">#N/A</definedName>
    <definedName name="________km189">#N/A</definedName>
    <definedName name="________km193">#N/A</definedName>
    <definedName name="________km194">#N/A</definedName>
    <definedName name="________km195">#N/A</definedName>
    <definedName name="________km196">#N/A</definedName>
    <definedName name="________km197">#N/A</definedName>
    <definedName name="________km198">#N/A</definedName>
    <definedName name="________Km36">#N/A</definedName>
    <definedName name="________Knc36">#N/A</definedName>
    <definedName name="________Knc57">#N/A</definedName>
    <definedName name="________Kvl36">#N/A</definedName>
    <definedName name="________lap1">#N/A</definedName>
    <definedName name="________lap2">#N/A</definedName>
    <definedName name="________lb40">#N/A</definedName>
    <definedName name="________LCB1">#N/A</definedName>
    <definedName name="________lop16">#N/A</definedName>
    <definedName name="________lop25">#N/A</definedName>
    <definedName name="________lop9">#N/A</definedName>
    <definedName name="________lu10">#N/A</definedName>
    <definedName name="________lu85">#N/A</definedName>
    <definedName name="________MA5">#N/A</definedName>
    <definedName name="________MAC12">#N/A</definedName>
    <definedName name="________MAC46">#N/A</definedName>
    <definedName name="________mai1">#N/A</definedName>
    <definedName name="________mai2">#N/A</definedName>
    <definedName name="________may2">#N/A</definedName>
    <definedName name="________may3">#N/A</definedName>
    <definedName name="________MB1">#N/A</definedName>
    <definedName name="________MB2">#N/A</definedName>
    <definedName name="________mk42">#N/A</definedName>
    <definedName name="________mk65">#N/A</definedName>
    <definedName name="________MN1">#N/A</definedName>
    <definedName name="________MN2">#N/A</definedName>
    <definedName name="________mnk10">#N/A</definedName>
    <definedName name="________mnk1200">#N/A</definedName>
    <definedName name="________mnk17">#N/A</definedName>
    <definedName name="________mnk6">#N/A</definedName>
    <definedName name="________mnk9">#N/A</definedName>
    <definedName name="________MT1">#N/A</definedName>
    <definedName name="________MT2">#N/A</definedName>
    <definedName name="________mx1">#N/A</definedName>
    <definedName name="________mx2">#N/A</definedName>
    <definedName name="________na1">#N/A</definedName>
    <definedName name="________na2">#N/A</definedName>
    <definedName name="________na3">#N/A</definedName>
    <definedName name="________nc151">#N/A</definedName>
    <definedName name="________NC2">#N/A</definedName>
    <definedName name="________NC3">#N/A</definedName>
    <definedName name="________NC4">#N/A</definedName>
    <definedName name="________NC5">#N/A</definedName>
    <definedName name="________nc6">#N/A</definedName>
    <definedName name="________nc7">#N/A</definedName>
    <definedName name="________ncc2">#N/A</definedName>
    <definedName name="________NCC3">#N/A</definedName>
    <definedName name="________NCC4">#N/A</definedName>
    <definedName name="________ncc5">#N/A</definedName>
    <definedName name="________ncc6">#N/A</definedName>
    <definedName name="________ncc7">#N/A</definedName>
    <definedName name="________NCL100">#N/A</definedName>
    <definedName name="________NCL200">#N/A</definedName>
    <definedName name="________NCL250">#N/A</definedName>
    <definedName name="________ncm200">#N/A</definedName>
    <definedName name="________NET2">#N/A</definedName>
    <definedName name="________nin190">#N/A</definedName>
    <definedName name="________ond100">#N/A</definedName>
    <definedName name="________oto12">#N/A</definedName>
    <definedName name="________oto5">#N/A</definedName>
    <definedName name="________oto7">#N/A</definedName>
    <definedName name="________pc30">#N/A</definedName>
    <definedName name="________pc40">#N/A</definedName>
    <definedName name="________Ph30">#N/A</definedName>
    <definedName name="________phi10">#N/A</definedName>
    <definedName name="________phi1000">#N/A</definedName>
    <definedName name="________phi12">#N/A</definedName>
    <definedName name="________phi14">#N/A</definedName>
    <definedName name="________phi1500">#N/A</definedName>
    <definedName name="________phi16">#N/A</definedName>
    <definedName name="________phi18">#N/A</definedName>
    <definedName name="________phi20">#N/A</definedName>
    <definedName name="________phi2000">#N/A</definedName>
    <definedName name="________phi22">#N/A</definedName>
    <definedName name="________phi25">#N/A</definedName>
    <definedName name="________phi28">#N/A</definedName>
    <definedName name="________phi50">#N/A</definedName>
    <definedName name="________phi6">#N/A</definedName>
    <definedName name="________phi750">#N/A</definedName>
    <definedName name="________phi8">#N/A</definedName>
    <definedName name="________PL1">#N/A</definedName>
    <definedName name="________PL2">#N/A</definedName>
    <definedName name="________PXB80">#N/A</definedName>
    <definedName name="________rai20">#N/A</definedName>
    <definedName name="________RHH1">#N/A</definedName>
    <definedName name="________RHH10">#N/A</definedName>
    <definedName name="________RHP1">#N/A</definedName>
    <definedName name="________RHP10">#N/A</definedName>
    <definedName name="________RI1">#N/A</definedName>
    <definedName name="________RI10">#N/A</definedName>
    <definedName name="________RII1">#N/A</definedName>
    <definedName name="________RII10">#N/A</definedName>
    <definedName name="________RIP1">#N/A</definedName>
    <definedName name="________RIP10">#N/A</definedName>
    <definedName name="________rp95">#N/A</definedName>
    <definedName name="________san110">#N/A</definedName>
    <definedName name="________sat10">#N/A</definedName>
    <definedName name="________sat12">#N/A</definedName>
    <definedName name="________sat14">#N/A</definedName>
    <definedName name="________sat16">#N/A</definedName>
    <definedName name="________sat20">#N/A</definedName>
    <definedName name="________sat8">#N/A</definedName>
    <definedName name="________sc1">#N/A</definedName>
    <definedName name="________SC2">#N/A</definedName>
    <definedName name="________sc3">#N/A</definedName>
    <definedName name="________slg1">#N/A</definedName>
    <definedName name="________slg2">#N/A</definedName>
    <definedName name="________slg3">#N/A</definedName>
    <definedName name="________slg4">#N/A</definedName>
    <definedName name="________slg5">#N/A</definedName>
    <definedName name="________slg6">#N/A</definedName>
    <definedName name="________SN3">#N/A</definedName>
    <definedName name="________sua20">#N/A</definedName>
    <definedName name="________sua30">#N/A</definedName>
    <definedName name="________T10" localSheetId="0" hidden="1">{"'Sheet1'!$L$16"}</definedName>
    <definedName name="________T10" hidden="1">{"'Sheet1'!$L$16"}</definedName>
    <definedName name="________TB1">#N/A</definedName>
    <definedName name="________tb2" localSheetId="0" hidden="1">{"'Sheet1'!$L$16"}</definedName>
    <definedName name="________tb2" hidden="1">{"'Sheet1'!$L$16"}</definedName>
    <definedName name="________tct5">#N/A</definedName>
    <definedName name="________tg1">#N/A</definedName>
    <definedName name="________tg427">#N/A</definedName>
    <definedName name="________th100">#N/A</definedName>
    <definedName name="________TH160">#N/A</definedName>
    <definedName name="________TH20">#N/A</definedName>
    <definedName name="________TL1">#N/A</definedName>
    <definedName name="________TL2">#N/A</definedName>
    <definedName name="________TL3">#N/A</definedName>
    <definedName name="________TL5">#N/A</definedName>
    <definedName name="________TLA120">#N/A</definedName>
    <definedName name="________TLA35">#N/A</definedName>
    <definedName name="________TLA50">#N/A</definedName>
    <definedName name="________TLA70">#N/A</definedName>
    <definedName name="________TLA95">#N/A</definedName>
    <definedName name="________tlp3">#N/A</definedName>
    <definedName name="________TN1">#N/A</definedName>
    <definedName name="________TN2">#N/A</definedName>
    <definedName name="________to10">#N/A</definedName>
    <definedName name="________to7">#N/A</definedName>
    <definedName name="________TR250">#N/A</definedName>
    <definedName name="________tr375">#N/A</definedName>
    <definedName name="________tra100">#N/A</definedName>
    <definedName name="________tra102">#N/A</definedName>
    <definedName name="________tra104">#N/A</definedName>
    <definedName name="________tra106">#N/A</definedName>
    <definedName name="________tra108">#N/A</definedName>
    <definedName name="________tra110">#N/A</definedName>
    <definedName name="________tra112">#N/A</definedName>
    <definedName name="________tra114">#N/A</definedName>
    <definedName name="________tra116">#N/A</definedName>
    <definedName name="________tra118">#N/A</definedName>
    <definedName name="________tra120">#N/A</definedName>
    <definedName name="________tra122">#N/A</definedName>
    <definedName name="________tra124">#N/A</definedName>
    <definedName name="________tra126">#N/A</definedName>
    <definedName name="________tra128">#N/A</definedName>
    <definedName name="________tra130">#N/A</definedName>
    <definedName name="________tra132">#N/A</definedName>
    <definedName name="________tra134">#N/A</definedName>
    <definedName name="________tra136">#N/A</definedName>
    <definedName name="________tra138">#N/A</definedName>
    <definedName name="________tra140">#N/A</definedName>
    <definedName name="________tra70">#N/A</definedName>
    <definedName name="________tra72">#N/A</definedName>
    <definedName name="________tra74">#N/A</definedName>
    <definedName name="________tra76">#N/A</definedName>
    <definedName name="________tra78">#N/A</definedName>
    <definedName name="________tra80">#N/A</definedName>
    <definedName name="________tra82">#N/A</definedName>
    <definedName name="________tra84">#N/A</definedName>
    <definedName name="________tra86">#N/A</definedName>
    <definedName name="________tra88">#N/A</definedName>
    <definedName name="________tra90">#N/A</definedName>
    <definedName name="________tra92">#N/A</definedName>
    <definedName name="________tra94">#N/A</definedName>
    <definedName name="________tra96">#N/A</definedName>
    <definedName name="________tra98">#N/A</definedName>
    <definedName name="________tz593">#N/A</definedName>
    <definedName name="________ui108">#N/A</definedName>
    <definedName name="________ui110">#N/A</definedName>
    <definedName name="________ui140">#N/A</definedName>
    <definedName name="________ui180">#N/A</definedName>
    <definedName name="________UT2">#N/A</definedName>
    <definedName name="________VAT5">#N/A</definedName>
    <definedName name="________vb1215">#N/A</definedName>
    <definedName name="________vb1224">#N/A</definedName>
    <definedName name="________vb1225">#N/A</definedName>
    <definedName name="________vc2121">#N/A</definedName>
    <definedName name="________vc2122">#N/A</definedName>
    <definedName name="________vc2123">#N/A</definedName>
    <definedName name="________vc2124">#N/A</definedName>
    <definedName name="________vc2131">#N/A</definedName>
    <definedName name="________vc2141">#N/A</definedName>
    <definedName name="________vc2142">#N/A</definedName>
    <definedName name="________vc2143">#N/A</definedName>
    <definedName name="________vc2223">#N/A</definedName>
    <definedName name="________vc3136">#N/A</definedName>
    <definedName name="________vl1">#N/A</definedName>
    <definedName name="________VL100">#N/A</definedName>
    <definedName name="________VL150">#N/A</definedName>
    <definedName name="________VL200">#N/A</definedName>
    <definedName name="________VL250">#N/A</definedName>
    <definedName name="________VL50">#N/A</definedName>
    <definedName name="________VLP2">#N/A</definedName>
    <definedName name="________vm100">#N/A</definedName>
    <definedName name="________vm50">#N/A</definedName>
    <definedName name="________VTB1">#N/A</definedName>
    <definedName name="________vtb7">#N/A</definedName>
    <definedName name="________VXL1">#N/A</definedName>
    <definedName name="________vxl7">#N/A</definedName>
    <definedName name="________xb80">#N/A</definedName>
    <definedName name="________xm2">#N/A</definedName>
    <definedName name="________xm3">#N/A</definedName>
    <definedName name="________xm4">#N/A</definedName>
    <definedName name="________xm40">#N/A</definedName>
    <definedName name="________xm5">#N/A</definedName>
    <definedName name="________xx3">#N/A</definedName>
    <definedName name="________xx4">#N/A</definedName>
    <definedName name="________xx5">#N/A</definedName>
    <definedName name="________xx6">#N/A</definedName>
    <definedName name="________xx7">#N/A</definedName>
    <definedName name="_______a1">#N/A</definedName>
    <definedName name="_______A100000">#N/A</definedName>
    <definedName name="_______a129" localSheetId="0" hidden="1">{"Offgrid",#N/A,FALSE,"OFFGRID";"Region",#N/A,FALSE,"REGION";"Offgrid -2",#N/A,FALSE,"OFFGRID";"WTP",#N/A,FALSE,"WTP";"WTP -2",#N/A,FALSE,"WTP";"Project",#N/A,FALSE,"PROJECT";"Summary -2",#N/A,FALSE,"SUMMARY"}</definedName>
    <definedName name="_______a129" hidden="1">{"Offgrid",#N/A,FALSE,"OFFGRID";"Region",#N/A,FALSE,"REGION";"Offgrid -2",#N/A,FALSE,"OFFGRID";"WTP",#N/A,FALSE,"WTP";"WTP -2",#N/A,FALSE,"WTP";"Project",#N/A,FALSE,"PROJECT";"Summary -2",#N/A,FALSE,"SUMMARY"}</definedName>
    <definedName name="_______a130" localSheetId="0" hidden="1">{"Offgrid",#N/A,FALSE,"OFFGRID";"Region",#N/A,FALSE,"REGION";"Offgrid -2",#N/A,FALSE,"OFFGRID";"WTP",#N/A,FALSE,"WTP";"WTP -2",#N/A,FALSE,"WTP";"Project",#N/A,FALSE,"PROJECT";"Summary -2",#N/A,FALSE,"SUMMARY"}</definedName>
    <definedName name="_______a130" hidden="1">{"Offgrid",#N/A,FALSE,"OFFGRID";"Region",#N/A,FALSE,"REGION";"Offgrid -2",#N/A,FALSE,"OFFGRID";"WTP",#N/A,FALSE,"WTP";"WTP -2",#N/A,FALSE,"WTP";"Project",#N/A,FALSE,"PROJECT";"Summary -2",#N/A,FALSE,"SUMMARY"}</definedName>
    <definedName name="_______A90000">#N/A</definedName>
    <definedName name="_______atn1">#N/A</definedName>
    <definedName name="_______atn10">#N/A</definedName>
    <definedName name="_______atn2">#N/A</definedName>
    <definedName name="_______atn3">#N/A</definedName>
    <definedName name="_______atn4">#N/A</definedName>
    <definedName name="_______atn5">#N/A</definedName>
    <definedName name="_______atn6">#N/A</definedName>
    <definedName name="_______atn7">#N/A</definedName>
    <definedName name="_______atn8">#N/A</definedName>
    <definedName name="_______atn9">#N/A</definedName>
    <definedName name="_______bac2">#N/A</definedName>
    <definedName name="_______bac3">#N/A</definedName>
    <definedName name="_______Bia1">#N/A</definedName>
    <definedName name="_______Bia2">#N/A</definedName>
    <definedName name="_______bnc5">#N/A</definedName>
    <definedName name="_______boi1">#N/A</definedName>
    <definedName name="_______boi2">#N/A</definedName>
    <definedName name="_______btc20">#N/A</definedName>
    <definedName name="_______btc30">#N/A</definedName>
    <definedName name="_______btc35">#N/A</definedName>
    <definedName name="_______btc40">#N/A</definedName>
    <definedName name="_______btc50">#N/A</definedName>
    <definedName name="_______btd70">#N/A</definedName>
    <definedName name="_______btm10">#N/A</definedName>
    <definedName name="_______btm100">#N/A</definedName>
    <definedName name="_______BTM150">#N/A</definedName>
    <definedName name="_______BTM250">#N/A</definedName>
    <definedName name="_______btM300">#N/A</definedName>
    <definedName name="_______btm350">#N/A</definedName>
    <definedName name="_______btm400">#N/A</definedName>
    <definedName name="_______BTM50">#N/A</definedName>
    <definedName name="_______btm500">#N/A</definedName>
    <definedName name="_______bua25">#N/A</definedName>
    <definedName name="_______bua75">#N/A</definedName>
    <definedName name="_______buM16">#N/A</definedName>
    <definedName name="_______buM20">#N/A</definedName>
    <definedName name="_______Can2">#N/A</definedName>
    <definedName name="_______cao1">#N/A</definedName>
    <definedName name="_______cao2">#N/A</definedName>
    <definedName name="_______cao3">#N/A</definedName>
    <definedName name="_______cao4">#N/A</definedName>
    <definedName name="_______cao5">#N/A</definedName>
    <definedName name="_______cao6">#N/A</definedName>
    <definedName name="_______cat2">#N/A</definedName>
    <definedName name="_______cat3">#N/A</definedName>
    <definedName name="_______cat4">#N/A</definedName>
    <definedName name="_______cat5">#N/A</definedName>
    <definedName name="_______cau10">#N/A</definedName>
    <definedName name="_______Cau2">#N/A</definedName>
    <definedName name="_______cau25">#N/A</definedName>
    <definedName name="_______cau5">#N/A</definedName>
    <definedName name="_______cau6">#N/A</definedName>
    <definedName name="_______cay75">#N/A</definedName>
    <definedName name="_______CHL3">#N/A</definedName>
    <definedName name="_______CON1">#N/A</definedName>
    <definedName name="_______CON2">#N/A</definedName>
    <definedName name="_______cot1">#N/A</definedName>
    <definedName name="_______CPC5">#N/A</definedName>
    <definedName name="_______cpd1">#N/A</definedName>
    <definedName name="_______cpd2">#N/A</definedName>
    <definedName name="_______CT250">#N/A</definedName>
    <definedName name="_______ctd80">#N/A</definedName>
    <definedName name="_______dai1">#N/A</definedName>
    <definedName name="_______dai2">#N/A</definedName>
    <definedName name="_______dai3">#N/A</definedName>
    <definedName name="_______dai4">#N/A</definedName>
    <definedName name="_______dai5">#N/A</definedName>
    <definedName name="_______dai6">#N/A</definedName>
    <definedName name="_______dam16">#N/A</definedName>
    <definedName name="_______dam18">#N/A</definedName>
    <definedName name="_______dam25">#N/A</definedName>
    <definedName name="_______dan1">#N/A</definedName>
    <definedName name="_______dan2">#N/A</definedName>
    <definedName name="_______dao125">#N/A</definedName>
    <definedName name="_______ddn400">#N/A</definedName>
    <definedName name="_______ddn600">#N/A</definedName>
    <definedName name="_______deo1">#N/A</definedName>
    <definedName name="_______deo10">#N/A</definedName>
    <definedName name="_______deo2">#N/A</definedName>
    <definedName name="_______deo3">#N/A</definedName>
    <definedName name="_______deo4">#N/A</definedName>
    <definedName name="_______deo5">#N/A</definedName>
    <definedName name="_______deo6">#N/A</definedName>
    <definedName name="_______deo7">#N/A</definedName>
    <definedName name="_______deo8">#N/A</definedName>
    <definedName name="_______deo9">#N/A</definedName>
    <definedName name="_______dgt100">#N/A</definedName>
    <definedName name="_______FIL2">#N/A</definedName>
    <definedName name="_______GID1">#N/A</definedName>
    <definedName name="_______gon4">#N/A</definedName>
    <definedName name="_______gvl1">#N/A</definedName>
    <definedName name="_______gxm30">#N/A</definedName>
    <definedName name="_______h1" localSheetId="0" hidden="1">{"'Sheet1'!$L$16"}</definedName>
    <definedName name="_______h1" hidden="1">{"'Sheet1'!$L$16"}</definedName>
    <definedName name="_______H90000">#N/A</definedName>
    <definedName name="_______han23">#N/A</definedName>
    <definedName name="_______hom2">#N/A</definedName>
    <definedName name="_______hsm1">#N/A</definedName>
    <definedName name="_______hsm2">1.1289</definedName>
    <definedName name="_______hsn1">#N/A</definedName>
    <definedName name="_______hsv1">#N/A</definedName>
    <definedName name="_______hu1" localSheetId="0" hidden="1">{"'Sheet1'!$L$16"}</definedName>
    <definedName name="_______hu1" hidden="1">{"'Sheet1'!$L$16"}</definedName>
    <definedName name="_______hu2" localSheetId="0" hidden="1">{"'Sheet1'!$L$16"}</definedName>
    <definedName name="_______hu2" hidden="1">{"'Sheet1'!$L$16"}</definedName>
    <definedName name="_______hu5" localSheetId="0" hidden="1">{"'Sheet1'!$L$16"}</definedName>
    <definedName name="_______hu5" hidden="1">{"'Sheet1'!$L$16"}</definedName>
    <definedName name="_______hu6" localSheetId="0" hidden="1">{"'Sheet1'!$L$16"}</definedName>
    <definedName name="_______hu6" hidden="1">{"'Sheet1'!$L$16"}</definedName>
    <definedName name="_______hu7" localSheetId="0" hidden="1">{"'Sheet1'!$L$16"}</definedName>
    <definedName name="_______hu7" hidden="1">{"'Sheet1'!$L$16"}</definedName>
    <definedName name="_______khu7">#N/A</definedName>
    <definedName name="_______kl1">#N/A</definedName>
    <definedName name="_______KM188">#N/A</definedName>
    <definedName name="_______km189">#N/A</definedName>
    <definedName name="_______km193">#N/A</definedName>
    <definedName name="_______km194">#N/A</definedName>
    <definedName name="_______km195">#N/A</definedName>
    <definedName name="_______km196">#N/A</definedName>
    <definedName name="_______km197">#N/A</definedName>
    <definedName name="_______km198">#N/A</definedName>
    <definedName name="_______Km36">#N/A</definedName>
    <definedName name="_______Knc36">#N/A</definedName>
    <definedName name="_______Knc57">#N/A</definedName>
    <definedName name="_______Kvl36">#N/A</definedName>
    <definedName name="_______lap1">#N/A</definedName>
    <definedName name="_______lap2">#N/A</definedName>
    <definedName name="_______lb40">#N/A</definedName>
    <definedName name="_______LCB1">#N/A</definedName>
    <definedName name="_______lop16">#N/A</definedName>
    <definedName name="_______lop25">#N/A</definedName>
    <definedName name="_______lop9">#N/A</definedName>
    <definedName name="_______lu10">#N/A</definedName>
    <definedName name="_______lu85">#N/A</definedName>
    <definedName name="_______MA5">#N/A</definedName>
    <definedName name="_______MAC12">#N/A</definedName>
    <definedName name="_______MAC46">#N/A</definedName>
    <definedName name="_______mai1">#N/A</definedName>
    <definedName name="_______mai2">#N/A</definedName>
    <definedName name="_______may2">#N/A</definedName>
    <definedName name="_______may3">#N/A</definedName>
    <definedName name="_______MB1">#N/A</definedName>
    <definedName name="_______MB2">#N/A</definedName>
    <definedName name="_______mk42">#N/A</definedName>
    <definedName name="_______mk65">#N/A</definedName>
    <definedName name="_______MN1">#N/A</definedName>
    <definedName name="_______MN2">#N/A</definedName>
    <definedName name="_______mnk10">#N/A</definedName>
    <definedName name="_______mnk1200">#N/A</definedName>
    <definedName name="_______mnk17">#N/A</definedName>
    <definedName name="_______mnk6">#N/A</definedName>
    <definedName name="_______mnk9">#N/A</definedName>
    <definedName name="_______MT1">#N/A</definedName>
    <definedName name="_______MT2">#N/A</definedName>
    <definedName name="_______mx1">#N/A</definedName>
    <definedName name="_______mx2">#N/A</definedName>
    <definedName name="_______na1">#N/A</definedName>
    <definedName name="_______na2">#N/A</definedName>
    <definedName name="_______na3">#N/A</definedName>
    <definedName name="_______nc151">#N/A</definedName>
    <definedName name="_______NC2">#N/A</definedName>
    <definedName name="_______NC3">#N/A</definedName>
    <definedName name="_______NC4">#N/A</definedName>
    <definedName name="_______NC5">#N/A</definedName>
    <definedName name="_______nc6">#N/A</definedName>
    <definedName name="_______nc7">#N/A</definedName>
    <definedName name="_______ncc2">#N/A</definedName>
    <definedName name="_______NCC3">#N/A</definedName>
    <definedName name="_______NCC4">#N/A</definedName>
    <definedName name="_______ncc5">#N/A</definedName>
    <definedName name="_______ncc6">#N/A</definedName>
    <definedName name="_______ncc7">#N/A</definedName>
    <definedName name="_______NCL100">#N/A</definedName>
    <definedName name="_______NCL200">#N/A</definedName>
    <definedName name="_______NCL250">#N/A</definedName>
    <definedName name="_______ncm200">#N/A</definedName>
    <definedName name="_______NET2">#N/A</definedName>
    <definedName name="_______nin190">#N/A</definedName>
    <definedName name="_______ond100">#N/A</definedName>
    <definedName name="_______oto12">#N/A</definedName>
    <definedName name="_______oto5">#N/A</definedName>
    <definedName name="_______oto7">#N/A</definedName>
    <definedName name="_______pc30">#N/A</definedName>
    <definedName name="_______pc40">#N/A</definedName>
    <definedName name="_______Ph30">#N/A</definedName>
    <definedName name="_______phi10">#N/A</definedName>
    <definedName name="_______phi1000">#N/A</definedName>
    <definedName name="_______phi12">#N/A</definedName>
    <definedName name="_______phi14">#N/A</definedName>
    <definedName name="_______phi1500">#N/A</definedName>
    <definedName name="_______phi16">#N/A</definedName>
    <definedName name="_______phi18">#N/A</definedName>
    <definedName name="_______phi20">#N/A</definedName>
    <definedName name="_______phi2000">#N/A</definedName>
    <definedName name="_______phi22">#N/A</definedName>
    <definedName name="_______phi25">#N/A</definedName>
    <definedName name="_______phi28">#N/A</definedName>
    <definedName name="_______phi50">#N/A</definedName>
    <definedName name="_______phi6">#N/A</definedName>
    <definedName name="_______phi750">#N/A</definedName>
    <definedName name="_______phi8">#N/A</definedName>
    <definedName name="_______PL1">#N/A</definedName>
    <definedName name="_______PL2">#N/A</definedName>
    <definedName name="_______PXB80">#N/A</definedName>
    <definedName name="_______rai20">#N/A</definedName>
    <definedName name="_______RHH1">#N/A</definedName>
    <definedName name="_______RHH10">#N/A</definedName>
    <definedName name="_______RHP1">#N/A</definedName>
    <definedName name="_______RHP10">#N/A</definedName>
    <definedName name="_______RI1">#N/A</definedName>
    <definedName name="_______RI10">#N/A</definedName>
    <definedName name="_______RII1">#N/A</definedName>
    <definedName name="_______RII10">#N/A</definedName>
    <definedName name="_______RIP1">#N/A</definedName>
    <definedName name="_______RIP10">#N/A</definedName>
    <definedName name="_______rp95">#N/A</definedName>
    <definedName name="_______san110">#N/A</definedName>
    <definedName name="_______sat10">#N/A</definedName>
    <definedName name="_______sat12">#N/A</definedName>
    <definedName name="_______sat14">#N/A</definedName>
    <definedName name="_______sat16">#N/A</definedName>
    <definedName name="_______sat20">#N/A</definedName>
    <definedName name="_______sat8">#N/A</definedName>
    <definedName name="_______sc1">#N/A</definedName>
    <definedName name="_______SC2">#N/A</definedName>
    <definedName name="_______sc3">#N/A</definedName>
    <definedName name="_______slg1">#N/A</definedName>
    <definedName name="_______slg2">#N/A</definedName>
    <definedName name="_______slg3">#N/A</definedName>
    <definedName name="_______slg4">#N/A</definedName>
    <definedName name="_______slg5">#N/A</definedName>
    <definedName name="_______slg6">#N/A</definedName>
    <definedName name="_______SN3">#N/A</definedName>
    <definedName name="_______sua20">#N/A</definedName>
    <definedName name="_______sua30">#N/A</definedName>
    <definedName name="_______T10" localSheetId="0" hidden="1">{"'Sheet1'!$L$16"}</definedName>
    <definedName name="_______T10" hidden="1">{"'Sheet1'!$L$16"}</definedName>
    <definedName name="_______TB1">#N/A</definedName>
    <definedName name="_______tb2" localSheetId="0" hidden="1">{"'Sheet1'!$L$16"}</definedName>
    <definedName name="_______tb2" hidden="1">{"'Sheet1'!$L$16"}</definedName>
    <definedName name="_______tct5">#N/A</definedName>
    <definedName name="_______tg1">#N/A</definedName>
    <definedName name="_______tg427">#N/A</definedName>
    <definedName name="_______th100">#N/A</definedName>
    <definedName name="_______TH160">#N/A</definedName>
    <definedName name="_______TH20">#N/A</definedName>
    <definedName name="_______TK155">#N/A</definedName>
    <definedName name="_______TK422">#N/A</definedName>
    <definedName name="_______TL1">#N/A</definedName>
    <definedName name="_______TL2">#N/A</definedName>
    <definedName name="_______TL3">#N/A</definedName>
    <definedName name="_______TL5">#N/A</definedName>
    <definedName name="_______TLA120">#N/A</definedName>
    <definedName name="_______TLA35">#N/A</definedName>
    <definedName name="_______TLA50">#N/A</definedName>
    <definedName name="_______TLA70">#N/A</definedName>
    <definedName name="_______TLA95">#N/A</definedName>
    <definedName name="_______tlp3">#N/A</definedName>
    <definedName name="_______TN1">#N/A</definedName>
    <definedName name="_______TN2">#N/A</definedName>
    <definedName name="_______to10">#N/A</definedName>
    <definedName name="_______to7">#N/A</definedName>
    <definedName name="_______TR250">#N/A</definedName>
    <definedName name="_______tr375">#N/A</definedName>
    <definedName name="_______tra100">#N/A</definedName>
    <definedName name="_______tra102">#N/A</definedName>
    <definedName name="_______tra104">#N/A</definedName>
    <definedName name="_______tra106">#N/A</definedName>
    <definedName name="_______tra108">#N/A</definedName>
    <definedName name="_______tra110">#N/A</definedName>
    <definedName name="_______tra112">#N/A</definedName>
    <definedName name="_______tra114">#N/A</definedName>
    <definedName name="_______tra116">#N/A</definedName>
    <definedName name="_______tra118">#N/A</definedName>
    <definedName name="_______tra120">#N/A</definedName>
    <definedName name="_______tra122">#N/A</definedName>
    <definedName name="_______tra124">#N/A</definedName>
    <definedName name="_______tra126">#N/A</definedName>
    <definedName name="_______tra128">#N/A</definedName>
    <definedName name="_______tra130">#N/A</definedName>
    <definedName name="_______tra132">#N/A</definedName>
    <definedName name="_______tra134">#N/A</definedName>
    <definedName name="_______tra136">#N/A</definedName>
    <definedName name="_______tra138">#N/A</definedName>
    <definedName name="_______tra140">#N/A</definedName>
    <definedName name="_______tra70">#N/A</definedName>
    <definedName name="_______tra72">#N/A</definedName>
    <definedName name="_______tra74">#N/A</definedName>
    <definedName name="_______tra76">#N/A</definedName>
    <definedName name="_______tra78">#N/A</definedName>
    <definedName name="_______tra80">#N/A</definedName>
    <definedName name="_______tra82">#N/A</definedName>
    <definedName name="_______tra84">#N/A</definedName>
    <definedName name="_______tra86">#N/A</definedName>
    <definedName name="_______tra88">#N/A</definedName>
    <definedName name="_______tra90">#N/A</definedName>
    <definedName name="_______tra92">#N/A</definedName>
    <definedName name="_______tra94">#N/A</definedName>
    <definedName name="_______tra96">#N/A</definedName>
    <definedName name="_______tra98">#N/A</definedName>
    <definedName name="_______tz593">#N/A</definedName>
    <definedName name="_______ui108">#N/A</definedName>
    <definedName name="_______ui110">#N/A</definedName>
    <definedName name="_______ui140">#N/A</definedName>
    <definedName name="_______ui180">#N/A</definedName>
    <definedName name="_______UT2">#N/A</definedName>
    <definedName name="_______VAT5">#N/A</definedName>
    <definedName name="_______vb1215">#N/A</definedName>
    <definedName name="_______vb1224">#N/A</definedName>
    <definedName name="_______vb1225">#N/A</definedName>
    <definedName name="_______vc2121">#N/A</definedName>
    <definedName name="_______vc2122">#N/A</definedName>
    <definedName name="_______vc2123">#N/A</definedName>
    <definedName name="_______vc2124">#N/A</definedName>
    <definedName name="_______vc2131">#N/A</definedName>
    <definedName name="_______vc2141">#N/A</definedName>
    <definedName name="_______vc2142">#N/A</definedName>
    <definedName name="_______vc2143">#N/A</definedName>
    <definedName name="_______vc2223">#N/A</definedName>
    <definedName name="_______vc3136">#N/A</definedName>
    <definedName name="_______vl1">#N/A</definedName>
    <definedName name="_______VL100">#N/A</definedName>
    <definedName name="_______VL150">#N/A</definedName>
    <definedName name="_______VL200">#N/A</definedName>
    <definedName name="_______VL250">#N/A</definedName>
    <definedName name="_______VL50">#N/A</definedName>
    <definedName name="_______VLP2">#N/A</definedName>
    <definedName name="_______vm100">#N/A</definedName>
    <definedName name="_______vm50">#N/A</definedName>
    <definedName name="_______VTB1">#N/A</definedName>
    <definedName name="_______vtb7">#N/A</definedName>
    <definedName name="_______VXL1">#N/A</definedName>
    <definedName name="_______vxl7">#N/A</definedName>
    <definedName name="_______xb80">#N/A</definedName>
    <definedName name="_______xm2">#N/A</definedName>
    <definedName name="_______xm3">#N/A</definedName>
    <definedName name="_______xm4">#N/A</definedName>
    <definedName name="_______xm40">#N/A</definedName>
    <definedName name="_______xm5">#N/A</definedName>
    <definedName name="_______xx3">#N/A</definedName>
    <definedName name="_______xx4">#N/A</definedName>
    <definedName name="_______xx5">#N/A</definedName>
    <definedName name="_______xx6">#N/A</definedName>
    <definedName name="_______xx7">#N/A</definedName>
    <definedName name="______a1">#N/A</definedName>
    <definedName name="______A100000">#N/A</definedName>
    <definedName name="______a129" localSheetId="0" hidden="1">{"Offgrid",#N/A,FALSE,"OFFGRID";"Region",#N/A,FALSE,"REGION";"Offgrid -2",#N/A,FALSE,"OFFGRID";"WTP",#N/A,FALSE,"WTP";"WTP -2",#N/A,FALSE,"WTP";"Project",#N/A,FALSE,"PROJECT";"Summary -2",#N/A,FALSE,"SUMMARY"}</definedName>
    <definedName name="______a129" hidden="1">{"Offgrid",#N/A,FALSE,"OFFGRID";"Region",#N/A,FALSE,"REGION";"Offgrid -2",#N/A,FALSE,"OFFGRID";"WTP",#N/A,FALSE,"WTP";"WTP -2",#N/A,FALSE,"WTP";"Project",#N/A,FALSE,"PROJECT";"Summary -2",#N/A,FALSE,"SUMMARY"}</definedName>
    <definedName name="______a130" localSheetId="0" hidden="1">{"Offgrid",#N/A,FALSE,"OFFGRID";"Region",#N/A,FALSE,"REGION";"Offgrid -2",#N/A,FALSE,"OFFGRID";"WTP",#N/A,FALSE,"WTP";"WTP -2",#N/A,FALSE,"WTP";"Project",#N/A,FALSE,"PROJECT";"Summary -2",#N/A,FALSE,"SUMMARY"}</definedName>
    <definedName name="______a130" hidden="1">{"Offgrid",#N/A,FALSE,"OFFGRID";"Region",#N/A,FALSE,"REGION";"Offgrid -2",#N/A,FALSE,"OFFGRID";"WTP",#N/A,FALSE,"WTP";"WTP -2",#N/A,FALSE,"WTP";"Project",#N/A,FALSE,"PROJECT";"Summary -2",#N/A,FALSE,"SUMMARY"}</definedName>
    <definedName name="______A90000">#N/A</definedName>
    <definedName name="______atn1">#N/A</definedName>
    <definedName name="______atn10">#N/A</definedName>
    <definedName name="______atn2">#N/A</definedName>
    <definedName name="______atn3">#N/A</definedName>
    <definedName name="______atn4">#N/A</definedName>
    <definedName name="______atn5">#N/A</definedName>
    <definedName name="______atn6">#N/A</definedName>
    <definedName name="______atn7">#N/A</definedName>
    <definedName name="______atn8">#N/A</definedName>
    <definedName name="______atn9">#N/A</definedName>
    <definedName name="______bac3">#N/A</definedName>
    <definedName name="______Bia1">#N/A</definedName>
    <definedName name="______Bia2">#N/A</definedName>
    <definedName name="______bnc5">#N/A</definedName>
    <definedName name="______boi1">#N/A</definedName>
    <definedName name="______boi2">#N/A</definedName>
    <definedName name="______btc20">#N/A</definedName>
    <definedName name="______btc30">#N/A</definedName>
    <definedName name="______btc35">#N/A</definedName>
    <definedName name="______btc40">#N/A</definedName>
    <definedName name="______btc50">#N/A</definedName>
    <definedName name="______btd70">#N/A</definedName>
    <definedName name="______btm10">#N/A</definedName>
    <definedName name="______btm100">#N/A</definedName>
    <definedName name="______BTM150">#N/A</definedName>
    <definedName name="______BTM250">#N/A</definedName>
    <definedName name="______btM300">#N/A</definedName>
    <definedName name="______btm350">#N/A</definedName>
    <definedName name="______btm400">#N/A</definedName>
    <definedName name="______BTM50">#N/A</definedName>
    <definedName name="______btm500">#N/A</definedName>
    <definedName name="______bua25">#N/A</definedName>
    <definedName name="______bua75">#N/A</definedName>
    <definedName name="______buM16">#N/A</definedName>
    <definedName name="______buM20">#N/A</definedName>
    <definedName name="______Can2">#N/A</definedName>
    <definedName name="______cao1">#N/A</definedName>
    <definedName name="______cao2">#N/A</definedName>
    <definedName name="______cao3">#N/A</definedName>
    <definedName name="______cao4">#N/A</definedName>
    <definedName name="______cao5">#N/A</definedName>
    <definedName name="______cao6">#N/A</definedName>
    <definedName name="______cat2">#N/A</definedName>
    <definedName name="______cat3">#N/A</definedName>
    <definedName name="______cat4">#N/A</definedName>
    <definedName name="______cat5">#N/A</definedName>
    <definedName name="______Cau2">#N/A</definedName>
    <definedName name="______cau5">#N/A</definedName>
    <definedName name="______cau6">#N/A</definedName>
    <definedName name="______cay75">#N/A</definedName>
    <definedName name="______CHL3">#N/A</definedName>
    <definedName name="______CON1">#N/A</definedName>
    <definedName name="______CON2">#N/A</definedName>
    <definedName name="______cot1">#N/A</definedName>
    <definedName name="______CPC5">#N/A</definedName>
    <definedName name="______cpd1">#N/A</definedName>
    <definedName name="______cpd2">#N/A</definedName>
    <definedName name="______ctd80">#N/A</definedName>
    <definedName name="______dai1">#N/A</definedName>
    <definedName name="______dai2">#N/A</definedName>
    <definedName name="______dai3">#N/A</definedName>
    <definedName name="______dai4">#N/A</definedName>
    <definedName name="______dai5">#N/A</definedName>
    <definedName name="______dai6">#N/A</definedName>
    <definedName name="______dam16">#N/A</definedName>
    <definedName name="______dam18">#N/A</definedName>
    <definedName name="______dam25">#N/A</definedName>
    <definedName name="______dan1">#N/A</definedName>
    <definedName name="______dan2">#N/A</definedName>
    <definedName name="______dao125">#N/A</definedName>
    <definedName name="______ddn400">#N/A</definedName>
    <definedName name="______ddn600">#N/A</definedName>
    <definedName name="______deo1">#N/A</definedName>
    <definedName name="______deo10">#N/A</definedName>
    <definedName name="______deo2">#N/A</definedName>
    <definedName name="______deo3">#N/A</definedName>
    <definedName name="______deo4">#N/A</definedName>
    <definedName name="______deo5">#N/A</definedName>
    <definedName name="______deo6">#N/A</definedName>
    <definedName name="______deo7">#N/A</definedName>
    <definedName name="______deo8">#N/A</definedName>
    <definedName name="______deo9">#N/A</definedName>
    <definedName name="______FIL2">#N/A</definedName>
    <definedName name="______gon4">#N/A</definedName>
    <definedName name="______gvl1">#N/A</definedName>
    <definedName name="______gxm30">#N/A</definedName>
    <definedName name="______h1" localSheetId="0" hidden="1">{"'Sheet1'!$L$16"}</definedName>
    <definedName name="______h1" hidden="1">{"'Sheet1'!$L$16"}</definedName>
    <definedName name="______h2" localSheetId="0" hidden="1">{"'Sheet1'!$L$16"}</definedName>
    <definedName name="______h2" hidden="1">{"'Sheet1'!$L$16"}</definedName>
    <definedName name="______h3" localSheetId="0" hidden="1">{"'Sheet1'!$L$16"}</definedName>
    <definedName name="______h3" hidden="1">{"'Sheet1'!$L$16"}</definedName>
    <definedName name="______H90000">#N/A</definedName>
    <definedName name="______han23">#N/A</definedName>
    <definedName name="______hom2">#N/A</definedName>
    <definedName name="______hsm1">#N/A</definedName>
    <definedName name="______hsm2">1.1289</definedName>
    <definedName name="______hsn1">#N/A</definedName>
    <definedName name="______hsv1">#N/A</definedName>
    <definedName name="______hu1" localSheetId="0" hidden="1">{"'Sheet1'!$L$16"}</definedName>
    <definedName name="______hu1" hidden="1">{"'Sheet1'!$L$16"}</definedName>
    <definedName name="______hu2" localSheetId="0" hidden="1">{"'Sheet1'!$L$16"}</definedName>
    <definedName name="______hu2" hidden="1">{"'Sheet1'!$L$16"}</definedName>
    <definedName name="______hu5" localSheetId="0" hidden="1">{"'Sheet1'!$L$16"}</definedName>
    <definedName name="______hu5" hidden="1">{"'Sheet1'!$L$16"}</definedName>
    <definedName name="______hu6" localSheetId="0" hidden="1">{"'Sheet1'!$L$16"}</definedName>
    <definedName name="______hu6" hidden="1">{"'Sheet1'!$L$16"}</definedName>
    <definedName name="______hu7" localSheetId="0" hidden="1">{"'Sheet1'!$L$16"}</definedName>
    <definedName name="______hu7" hidden="1">{"'Sheet1'!$L$16"}</definedName>
    <definedName name="______khu7">#N/A</definedName>
    <definedName name="______kl1">#N/A</definedName>
    <definedName name="______KM188">#N/A</definedName>
    <definedName name="______km189">#N/A</definedName>
    <definedName name="______km193">#N/A</definedName>
    <definedName name="______km194">#N/A</definedName>
    <definedName name="______km195">#N/A</definedName>
    <definedName name="______km196">#N/A</definedName>
    <definedName name="______km197">#N/A</definedName>
    <definedName name="______km198">#N/A</definedName>
    <definedName name="______Km36">#N/A</definedName>
    <definedName name="______Knc36">#N/A</definedName>
    <definedName name="______Knc57">#N/A</definedName>
    <definedName name="______Kvl36">#N/A</definedName>
    <definedName name="______lap1">#N/A</definedName>
    <definedName name="______lap2">#N/A</definedName>
    <definedName name="______lb40">#N/A</definedName>
    <definedName name="______LCB1">#N/A</definedName>
    <definedName name="______lop16">#N/A</definedName>
    <definedName name="______lop25">#N/A</definedName>
    <definedName name="______lop9">#N/A</definedName>
    <definedName name="______lu10">#N/A</definedName>
    <definedName name="______lu85">#N/A</definedName>
    <definedName name="______MA5">#N/A</definedName>
    <definedName name="______MAC12">#N/A</definedName>
    <definedName name="______MAC46">#N/A</definedName>
    <definedName name="______mai1">#N/A</definedName>
    <definedName name="______mai2">#N/A</definedName>
    <definedName name="______may2">#N/A</definedName>
    <definedName name="______may3">#N/A</definedName>
    <definedName name="______MB1">#N/A</definedName>
    <definedName name="______MB2">#N/A</definedName>
    <definedName name="______mk42">#N/A</definedName>
    <definedName name="______mk65">#N/A</definedName>
    <definedName name="______MN1">#N/A</definedName>
    <definedName name="______MN2">#N/A</definedName>
    <definedName name="______mnk10">#N/A</definedName>
    <definedName name="______mnk1200">#N/A</definedName>
    <definedName name="______mnk17">#N/A</definedName>
    <definedName name="______mnk6">#N/A</definedName>
    <definedName name="______mnk9">#N/A</definedName>
    <definedName name="______MT1">#N/A</definedName>
    <definedName name="______MT2">#N/A</definedName>
    <definedName name="______mx1">#N/A</definedName>
    <definedName name="______mx2">#N/A</definedName>
    <definedName name="______na1">#N/A</definedName>
    <definedName name="______na2">#N/A</definedName>
    <definedName name="______na3">#N/A</definedName>
    <definedName name="______nc151">#N/A</definedName>
    <definedName name="______NC2">#N/A</definedName>
    <definedName name="______NC3">#N/A</definedName>
    <definedName name="______NC4">#N/A</definedName>
    <definedName name="______NC5">#N/A</definedName>
    <definedName name="______nc6">#N/A</definedName>
    <definedName name="______nc7">#N/A</definedName>
    <definedName name="______ncc2">#N/A</definedName>
    <definedName name="______NCC3">#N/A</definedName>
    <definedName name="______NCC4">#N/A</definedName>
    <definedName name="______ncc5">#N/A</definedName>
    <definedName name="______ncc6">#N/A</definedName>
    <definedName name="______ncc7">#N/A</definedName>
    <definedName name="______NCL100">#N/A</definedName>
    <definedName name="______NCL200">#N/A</definedName>
    <definedName name="______NCL250">#N/A</definedName>
    <definedName name="______ncm200">#N/A</definedName>
    <definedName name="______NET2">#N/A</definedName>
    <definedName name="______nin190">#N/A</definedName>
    <definedName name="______ond100">#N/A</definedName>
    <definedName name="______oto5">#N/A</definedName>
    <definedName name="______oto7">#N/A</definedName>
    <definedName name="______PA3" localSheetId="0" hidden="1">{"'Sheet1'!$L$16"}</definedName>
    <definedName name="______PA3" hidden="1">{"'Sheet1'!$L$16"}</definedName>
    <definedName name="______pc30">#N/A</definedName>
    <definedName name="______Ph30">#N/A</definedName>
    <definedName name="______phi10">#N/A</definedName>
    <definedName name="______phi1000">#N/A</definedName>
    <definedName name="______phi12">#N/A</definedName>
    <definedName name="______phi14">#N/A</definedName>
    <definedName name="______phi1500">#N/A</definedName>
    <definedName name="______phi16">#N/A</definedName>
    <definedName name="______phi18">#N/A</definedName>
    <definedName name="______phi20">#N/A</definedName>
    <definedName name="______phi2000">#N/A</definedName>
    <definedName name="______phi22">#N/A</definedName>
    <definedName name="______phi25">#N/A</definedName>
    <definedName name="______phi28">#N/A</definedName>
    <definedName name="______phi50">#N/A</definedName>
    <definedName name="______phi6">#N/A</definedName>
    <definedName name="______phi750">#N/A</definedName>
    <definedName name="______phi8">#N/A</definedName>
    <definedName name="______PL1">#N/A</definedName>
    <definedName name="______PL2">#N/A</definedName>
    <definedName name="______PXB80">#N/A</definedName>
    <definedName name="______rai20">#N/A</definedName>
    <definedName name="______RHH1">#N/A</definedName>
    <definedName name="______RHH10">#N/A</definedName>
    <definedName name="______RHP1">#N/A</definedName>
    <definedName name="______RHP10">#N/A</definedName>
    <definedName name="______RI1">#N/A</definedName>
    <definedName name="______RI10">#N/A</definedName>
    <definedName name="______RII1">#N/A</definedName>
    <definedName name="______RII10">#N/A</definedName>
    <definedName name="______RIP1">#N/A</definedName>
    <definedName name="______RIP10">#N/A</definedName>
    <definedName name="______rp95">#N/A</definedName>
    <definedName name="______san110">#N/A</definedName>
    <definedName name="______sat10">#N/A</definedName>
    <definedName name="______sat12">#N/A</definedName>
    <definedName name="______sat14">#N/A</definedName>
    <definedName name="______sat16">#N/A</definedName>
    <definedName name="______sat20">#N/A</definedName>
    <definedName name="______sat8">#N/A</definedName>
    <definedName name="______sc1">#N/A</definedName>
    <definedName name="______SC2">#N/A</definedName>
    <definedName name="______sc3">#N/A</definedName>
    <definedName name="______slg1">#N/A</definedName>
    <definedName name="______slg2">#N/A</definedName>
    <definedName name="______slg3">#N/A</definedName>
    <definedName name="______slg4">#N/A</definedName>
    <definedName name="______slg5">#N/A</definedName>
    <definedName name="______slg6">#N/A</definedName>
    <definedName name="______SN3">#N/A</definedName>
    <definedName name="______sua20">#N/A</definedName>
    <definedName name="______sua30">#N/A</definedName>
    <definedName name="______T10" localSheetId="0" hidden="1">{"'Sheet1'!$L$16"}</definedName>
    <definedName name="______T10" hidden="1">{"'Sheet1'!$L$16"}</definedName>
    <definedName name="______TB1">#N/A</definedName>
    <definedName name="______tb2" localSheetId="0" hidden="1">{"'Sheet1'!$L$16"}</definedName>
    <definedName name="______tb2" hidden="1">{"'Sheet1'!$L$16"}</definedName>
    <definedName name="______tg1">#N/A</definedName>
    <definedName name="______tg427">#N/A</definedName>
    <definedName name="______TH20">#N/A</definedName>
    <definedName name="______TK155">#N/A</definedName>
    <definedName name="______TK422">#N/A</definedName>
    <definedName name="______TL1">#N/A</definedName>
    <definedName name="______TL2">#N/A</definedName>
    <definedName name="______TL3">#N/A</definedName>
    <definedName name="______TL5">#N/A</definedName>
    <definedName name="______TLA120">#N/A</definedName>
    <definedName name="______TLA35">#N/A</definedName>
    <definedName name="______TLA50">#N/A</definedName>
    <definedName name="______TLA70">#N/A</definedName>
    <definedName name="______TLA95">#N/A</definedName>
    <definedName name="______tlp3">#N/A</definedName>
    <definedName name="______TN1">#N/A</definedName>
    <definedName name="______TN2">#N/A</definedName>
    <definedName name="______to10">#N/A</definedName>
    <definedName name="______to7">#N/A</definedName>
    <definedName name="______tra100">#N/A</definedName>
    <definedName name="______tra102">#N/A</definedName>
    <definedName name="______tra104">#N/A</definedName>
    <definedName name="______tra106">#N/A</definedName>
    <definedName name="______tra108">#N/A</definedName>
    <definedName name="______tra110">#N/A</definedName>
    <definedName name="______tra112">#N/A</definedName>
    <definedName name="______tra114">#N/A</definedName>
    <definedName name="______tra116">#N/A</definedName>
    <definedName name="______tra118">#N/A</definedName>
    <definedName name="______tra120">#N/A</definedName>
    <definedName name="______tra122">#N/A</definedName>
    <definedName name="______tra124">#N/A</definedName>
    <definedName name="______tra126">#N/A</definedName>
    <definedName name="______tra128">#N/A</definedName>
    <definedName name="______tra130">#N/A</definedName>
    <definedName name="______tra132">#N/A</definedName>
    <definedName name="______tra134">#N/A</definedName>
    <definedName name="______tra136">#N/A</definedName>
    <definedName name="______tra138">#N/A</definedName>
    <definedName name="______tra140">#N/A</definedName>
    <definedName name="______tra70">#N/A</definedName>
    <definedName name="______tra72">#N/A</definedName>
    <definedName name="______tra74">#N/A</definedName>
    <definedName name="______tra76">#N/A</definedName>
    <definedName name="______tra78">#N/A</definedName>
    <definedName name="______tra80">#N/A</definedName>
    <definedName name="______tra82">#N/A</definedName>
    <definedName name="______tra84">#N/A</definedName>
    <definedName name="______tra86">#N/A</definedName>
    <definedName name="______tra88">#N/A</definedName>
    <definedName name="______tra90">#N/A</definedName>
    <definedName name="______tra92">#N/A</definedName>
    <definedName name="______tra94">#N/A</definedName>
    <definedName name="______tra96">#N/A</definedName>
    <definedName name="______tra98">#N/A</definedName>
    <definedName name="______tz593">#N/A</definedName>
    <definedName name="______ui108">#N/A</definedName>
    <definedName name="______ui180">#N/A</definedName>
    <definedName name="______UT2">#N/A</definedName>
    <definedName name="______VAT5">#N/A</definedName>
    <definedName name="______vb1215">#N/A</definedName>
    <definedName name="______vb1224">#N/A</definedName>
    <definedName name="______vb1225">#N/A</definedName>
    <definedName name="______vc2121">#N/A</definedName>
    <definedName name="______vc2122">#N/A</definedName>
    <definedName name="______vc2123">#N/A</definedName>
    <definedName name="______vc2124">#N/A</definedName>
    <definedName name="______vc2131">#N/A</definedName>
    <definedName name="______vc2141">#N/A</definedName>
    <definedName name="______vc2142">#N/A</definedName>
    <definedName name="______vc2143">#N/A</definedName>
    <definedName name="______vc2223">#N/A</definedName>
    <definedName name="______vc3136">#N/A</definedName>
    <definedName name="______VL100">#N/A</definedName>
    <definedName name="______VL150">#N/A</definedName>
    <definedName name="______VL200">#N/A</definedName>
    <definedName name="______VL250">#N/A</definedName>
    <definedName name="______VL50">#N/A</definedName>
    <definedName name="______VLP2">#N/A</definedName>
    <definedName name="______vm100">#N/A</definedName>
    <definedName name="______vm50">#N/A</definedName>
    <definedName name="______VTB1">#N/A</definedName>
    <definedName name="______vtb7">#N/A</definedName>
    <definedName name="______VXL1">#N/A</definedName>
    <definedName name="______vxl7">#N/A</definedName>
    <definedName name="______xb80">#N/A</definedName>
    <definedName name="______xm2">#N/A</definedName>
    <definedName name="______xm3">#N/A</definedName>
    <definedName name="______xm4">#N/A</definedName>
    <definedName name="______xm40">#N/A</definedName>
    <definedName name="______xm5">#N/A</definedName>
    <definedName name="______xx3">#N/A</definedName>
    <definedName name="______xx4">#N/A</definedName>
    <definedName name="______xx5">#N/A</definedName>
    <definedName name="______xx6">#N/A</definedName>
    <definedName name="______xx7">#N/A</definedName>
    <definedName name="_____a1">#N/A</definedName>
    <definedName name="_____A100000">#N/A</definedName>
    <definedName name="_____a129" localSheetId="0" hidden="1">{"Offgrid",#N/A,FALSE,"OFFGRID";"Region",#N/A,FALSE,"REGION";"Offgrid -2",#N/A,FALSE,"OFFGRID";"WTP",#N/A,FALSE,"WTP";"WTP -2",#N/A,FALSE,"WTP";"Project",#N/A,FALSE,"PROJECT";"Summary -2",#N/A,FALSE,"SUMMARY"}</definedName>
    <definedName name="_____a129" hidden="1">{"Offgrid",#N/A,FALSE,"OFFGRID";"Region",#N/A,FALSE,"REGION";"Offgrid -2",#N/A,FALSE,"OFFGRID";"WTP",#N/A,FALSE,"WTP";"WTP -2",#N/A,FALSE,"WTP";"Project",#N/A,FALSE,"PROJECT";"Summary -2",#N/A,FALSE,"SUMMARY"}</definedName>
    <definedName name="_____a130" localSheetId="0"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A90000">#N/A</definedName>
    <definedName name="_____atn1">#N/A</definedName>
    <definedName name="_____atn10">#N/A</definedName>
    <definedName name="_____atn2">#N/A</definedName>
    <definedName name="_____atn3">#N/A</definedName>
    <definedName name="_____atn4">#N/A</definedName>
    <definedName name="_____atn5">#N/A</definedName>
    <definedName name="_____atn6">#N/A</definedName>
    <definedName name="_____atn7">#N/A</definedName>
    <definedName name="_____atn8">#N/A</definedName>
    <definedName name="_____atn9">#N/A</definedName>
    <definedName name="_____bac3">#N/A</definedName>
    <definedName name="_____Bia1">#N/A</definedName>
    <definedName name="_____Bia2">#N/A</definedName>
    <definedName name="_____bnc5">#N/A</definedName>
    <definedName name="_____boi1">#N/A</definedName>
    <definedName name="_____boi2">#N/A</definedName>
    <definedName name="_____btc20">#N/A</definedName>
    <definedName name="_____btc30">#N/A</definedName>
    <definedName name="_____btc35">#N/A</definedName>
    <definedName name="_____btc40">#N/A</definedName>
    <definedName name="_____btc50">#N/A</definedName>
    <definedName name="_____btd70">#N/A</definedName>
    <definedName name="_____btm10">#N/A</definedName>
    <definedName name="_____btm100">#N/A</definedName>
    <definedName name="_____BTM150">#N/A</definedName>
    <definedName name="_____BTM250">#N/A</definedName>
    <definedName name="_____btM300">#N/A</definedName>
    <definedName name="_____btm350">#N/A</definedName>
    <definedName name="_____btm400">#N/A</definedName>
    <definedName name="_____BTM50">#N/A</definedName>
    <definedName name="_____btm500">#N/A</definedName>
    <definedName name="_____bua25">#N/A</definedName>
    <definedName name="_____bua75">#N/A</definedName>
    <definedName name="_____buM16">#N/A</definedName>
    <definedName name="_____buM20">#N/A</definedName>
    <definedName name="_____Can2">#N/A</definedName>
    <definedName name="_____cao1">#N/A</definedName>
    <definedName name="_____cao2">#N/A</definedName>
    <definedName name="_____cao3">#N/A</definedName>
    <definedName name="_____cao4">#N/A</definedName>
    <definedName name="_____cao5">#N/A</definedName>
    <definedName name="_____cao6">#N/A</definedName>
    <definedName name="_____cat2">#N/A</definedName>
    <definedName name="_____cat3">#N/A</definedName>
    <definedName name="_____cat4">#N/A</definedName>
    <definedName name="_____cat5">#N/A</definedName>
    <definedName name="_____Cau2">#N/A</definedName>
    <definedName name="_____cau5">#N/A</definedName>
    <definedName name="_____cau6">#N/A</definedName>
    <definedName name="_____cay75">#N/A</definedName>
    <definedName name="_____CHL3">#N/A</definedName>
    <definedName name="_____CON1">#N/A</definedName>
    <definedName name="_____CON2">#N/A</definedName>
    <definedName name="_____cot1">#N/A</definedName>
    <definedName name="_____CPC5">#N/A</definedName>
    <definedName name="_____cpd1">#N/A</definedName>
    <definedName name="_____cpd2">#N/A</definedName>
    <definedName name="_____ctd80">#N/A</definedName>
    <definedName name="_____dai1">#N/A</definedName>
    <definedName name="_____dai2">#N/A</definedName>
    <definedName name="_____dai3">#N/A</definedName>
    <definedName name="_____dai4">#N/A</definedName>
    <definedName name="_____dai5">#N/A</definedName>
    <definedName name="_____dai6">#N/A</definedName>
    <definedName name="_____dam16">#N/A</definedName>
    <definedName name="_____dam18">#N/A</definedName>
    <definedName name="_____dam25">#N/A</definedName>
    <definedName name="_____dan1">#N/A</definedName>
    <definedName name="_____dan2">#N/A</definedName>
    <definedName name="_____dao125">#N/A</definedName>
    <definedName name="_____ddn400">#N/A</definedName>
    <definedName name="_____ddn600">#N/A</definedName>
    <definedName name="_____deo1">#N/A</definedName>
    <definedName name="_____deo10">#N/A</definedName>
    <definedName name="_____deo2">#N/A</definedName>
    <definedName name="_____deo3">#N/A</definedName>
    <definedName name="_____deo4">#N/A</definedName>
    <definedName name="_____deo5">#N/A</definedName>
    <definedName name="_____deo6">#N/A</definedName>
    <definedName name="_____deo7">#N/A</definedName>
    <definedName name="_____deo8">#N/A</definedName>
    <definedName name="_____deo9">#N/A</definedName>
    <definedName name="_____FIL2">#N/A</definedName>
    <definedName name="_____gon4">#N/A</definedName>
    <definedName name="_____gvl1">#N/A</definedName>
    <definedName name="_____gxm30">#N/A</definedName>
    <definedName name="_____h1" localSheetId="0" hidden="1">{"'Sheet1'!$L$16"}</definedName>
    <definedName name="_____h1" hidden="1">{"'Sheet1'!$L$16"}</definedName>
    <definedName name="_____h10" localSheetId="0" hidden="1">{#N/A,#N/A,FALSE,"Chi tiÆt"}</definedName>
    <definedName name="_____h10" hidden="1">{#N/A,#N/A,FALSE,"Chi tiÆt"}</definedName>
    <definedName name="_____h5" localSheetId="0" hidden="1">{"'Sheet1'!$L$16"}</definedName>
    <definedName name="_____h5" hidden="1">{"'Sheet1'!$L$16"}</definedName>
    <definedName name="_____h6" localSheetId="0" hidden="1">{"'Sheet1'!$L$16"}</definedName>
    <definedName name="_____h6" hidden="1">{"'Sheet1'!$L$16"}</definedName>
    <definedName name="_____h7" localSheetId="0" hidden="1">{"'Sheet1'!$L$16"}</definedName>
    <definedName name="_____h7" hidden="1">{"'Sheet1'!$L$16"}</definedName>
    <definedName name="_____h8" localSheetId="0" hidden="1">{"'Sheet1'!$L$16"}</definedName>
    <definedName name="_____h8" hidden="1">{"'Sheet1'!$L$16"}</definedName>
    <definedName name="_____h9" localSheetId="0" hidden="1">{"'Sheet1'!$L$16"}</definedName>
    <definedName name="_____h9" hidden="1">{"'Sheet1'!$L$16"}</definedName>
    <definedName name="_____H90000">#N/A</definedName>
    <definedName name="_____han23">#N/A</definedName>
    <definedName name="_____hom2">#N/A</definedName>
    <definedName name="_____hsm1">#N/A</definedName>
    <definedName name="_____hsm2">1.1289</definedName>
    <definedName name="_____hsn1">#N/A</definedName>
    <definedName name="_____hsv1">#N/A</definedName>
    <definedName name="_____hu1" localSheetId="0" hidden="1">{"'Sheet1'!$L$16"}</definedName>
    <definedName name="_____hu1" hidden="1">{"'Sheet1'!$L$16"}</definedName>
    <definedName name="_____hu2" localSheetId="0" hidden="1">{"'Sheet1'!$L$16"}</definedName>
    <definedName name="_____hu2" hidden="1">{"'Sheet1'!$L$16"}</definedName>
    <definedName name="_____hu5" localSheetId="0" hidden="1">{"'Sheet1'!$L$16"}</definedName>
    <definedName name="_____hu5" hidden="1">{"'Sheet1'!$L$16"}</definedName>
    <definedName name="_____hu6" localSheetId="0" hidden="1">{"'Sheet1'!$L$16"}</definedName>
    <definedName name="_____hu6" hidden="1">{"'Sheet1'!$L$16"}</definedName>
    <definedName name="_____hu7" localSheetId="0" hidden="1">{"'Sheet1'!$L$16"}</definedName>
    <definedName name="_____hu7" hidden="1">{"'Sheet1'!$L$16"}</definedName>
    <definedName name="_____khu7">#N/A</definedName>
    <definedName name="_____kl1">#N/A</definedName>
    <definedName name="_____KM188">#N/A</definedName>
    <definedName name="_____km189">#N/A</definedName>
    <definedName name="_____km193">#N/A</definedName>
    <definedName name="_____km194">#N/A</definedName>
    <definedName name="_____km195">#N/A</definedName>
    <definedName name="_____km196">#N/A</definedName>
    <definedName name="_____km197">#N/A</definedName>
    <definedName name="_____km198">#N/A</definedName>
    <definedName name="_____Km36">#N/A</definedName>
    <definedName name="_____Knc36">#N/A</definedName>
    <definedName name="_____Knc57">#N/A</definedName>
    <definedName name="_____Kvl36">#N/A</definedName>
    <definedName name="_____lap1">#N/A</definedName>
    <definedName name="_____lap2">#N/A</definedName>
    <definedName name="_____lb40">#N/A</definedName>
    <definedName name="_____LCB1">#N/A</definedName>
    <definedName name="_____lop16">#N/A</definedName>
    <definedName name="_____lop25">#N/A</definedName>
    <definedName name="_____lop9">#N/A</definedName>
    <definedName name="_____lu10">#N/A</definedName>
    <definedName name="_____lu85">#N/A</definedName>
    <definedName name="_____MA5">#N/A</definedName>
    <definedName name="_____MAC12">#N/A</definedName>
    <definedName name="_____MAC46">#N/A</definedName>
    <definedName name="_____mai1">#N/A</definedName>
    <definedName name="_____mai2">#N/A</definedName>
    <definedName name="_____may2">#N/A</definedName>
    <definedName name="_____may3">#N/A</definedName>
    <definedName name="_____MB1">#N/A</definedName>
    <definedName name="_____MB2">#N/A</definedName>
    <definedName name="_____mk42">#N/A</definedName>
    <definedName name="_____mk65">#N/A</definedName>
    <definedName name="_____MN1">#N/A</definedName>
    <definedName name="_____MN2">#N/A</definedName>
    <definedName name="_____mnk10">#N/A</definedName>
    <definedName name="_____mnk1200">#N/A</definedName>
    <definedName name="_____mnk17">#N/A</definedName>
    <definedName name="_____mnk6">#N/A</definedName>
    <definedName name="_____mnk9">#N/A</definedName>
    <definedName name="_____MT1">#N/A</definedName>
    <definedName name="_____MT2">#N/A</definedName>
    <definedName name="_____mx1">#N/A</definedName>
    <definedName name="_____mx2">#N/A</definedName>
    <definedName name="_____na1">#N/A</definedName>
    <definedName name="_____na2">#N/A</definedName>
    <definedName name="_____na3">#N/A</definedName>
    <definedName name="_____nc151">#N/A</definedName>
    <definedName name="_____NC2">#N/A</definedName>
    <definedName name="_____NC3">#N/A</definedName>
    <definedName name="_____NC4">#N/A</definedName>
    <definedName name="_____NC5">#N/A</definedName>
    <definedName name="_____nc6">#N/A</definedName>
    <definedName name="_____nc7">#N/A</definedName>
    <definedName name="_____ncc2">#N/A</definedName>
    <definedName name="_____NCC3">#N/A</definedName>
    <definedName name="_____NCC4">#N/A</definedName>
    <definedName name="_____ncc5">#N/A</definedName>
    <definedName name="_____ncc6">#N/A</definedName>
    <definedName name="_____ncc7">#N/A</definedName>
    <definedName name="_____NCL100">#N/A</definedName>
    <definedName name="_____NCL200">#N/A</definedName>
    <definedName name="_____NCL250">#N/A</definedName>
    <definedName name="_____ncm200">#N/A</definedName>
    <definedName name="_____NET2">#N/A</definedName>
    <definedName name="_____nin190">#N/A</definedName>
    <definedName name="_____ond100">#N/A</definedName>
    <definedName name="_____oto5">#N/A</definedName>
    <definedName name="_____oto7">#N/A</definedName>
    <definedName name="_____PA3" localSheetId="0" hidden="1">{"'Sheet1'!$L$16"}</definedName>
    <definedName name="_____PA3" hidden="1">{"'Sheet1'!$L$16"}</definedName>
    <definedName name="_____pc30">#N/A</definedName>
    <definedName name="_____Ph30">#N/A</definedName>
    <definedName name="_____phi10">#N/A</definedName>
    <definedName name="_____phi1000">#N/A</definedName>
    <definedName name="_____phi12">#N/A</definedName>
    <definedName name="_____phi14">#N/A</definedName>
    <definedName name="_____phi1500">#N/A</definedName>
    <definedName name="_____phi16">#N/A</definedName>
    <definedName name="_____phi18">#N/A</definedName>
    <definedName name="_____phi20">#N/A</definedName>
    <definedName name="_____phi2000">#N/A</definedName>
    <definedName name="_____phi22">#N/A</definedName>
    <definedName name="_____phi25">#N/A</definedName>
    <definedName name="_____phi28">#N/A</definedName>
    <definedName name="_____phi50">#N/A</definedName>
    <definedName name="_____phi6">#N/A</definedName>
    <definedName name="_____phi750">#N/A</definedName>
    <definedName name="_____phi8">#N/A</definedName>
    <definedName name="_____PL1">#N/A</definedName>
    <definedName name="_____PL2">#N/A</definedName>
    <definedName name="_____PXB80">#N/A</definedName>
    <definedName name="_____rai20">#N/A</definedName>
    <definedName name="_____RHH1">#N/A</definedName>
    <definedName name="_____RHH10">#N/A</definedName>
    <definedName name="_____RHP1">#N/A</definedName>
    <definedName name="_____RHP10">#N/A</definedName>
    <definedName name="_____RI1">#N/A</definedName>
    <definedName name="_____RI10">#N/A</definedName>
    <definedName name="_____RII1">#N/A</definedName>
    <definedName name="_____RII10">#N/A</definedName>
    <definedName name="_____RIP1">#N/A</definedName>
    <definedName name="_____RIP10">#N/A</definedName>
    <definedName name="_____rp95">#N/A</definedName>
    <definedName name="_____san110">#N/A</definedName>
    <definedName name="_____sat10">#N/A</definedName>
    <definedName name="_____sat12">#N/A</definedName>
    <definedName name="_____sat14">#N/A</definedName>
    <definedName name="_____sat16">#N/A</definedName>
    <definedName name="_____sat20">#N/A</definedName>
    <definedName name="_____sat8">#N/A</definedName>
    <definedName name="_____sc1">#N/A</definedName>
    <definedName name="_____SC2">#N/A</definedName>
    <definedName name="_____sc3">#N/A</definedName>
    <definedName name="_____slg1">#N/A</definedName>
    <definedName name="_____slg2">#N/A</definedName>
    <definedName name="_____slg3">#N/A</definedName>
    <definedName name="_____slg4">#N/A</definedName>
    <definedName name="_____slg5">#N/A</definedName>
    <definedName name="_____slg6">#N/A</definedName>
    <definedName name="_____SN3">#N/A</definedName>
    <definedName name="_____sua20">#N/A</definedName>
    <definedName name="_____sua30">#N/A</definedName>
    <definedName name="_____T10" localSheetId="0" hidden="1">{"'Sheet1'!$L$16"}</definedName>
    <definedName name="_____T10" hidden="1">{"'Sheet1'!$L$16"}</definedName>
    <definedName name="_____TB1">#N/A</definedName>
    <definedName name="_____tb2" localSheetId="0" hidden="1">{"'Sheet1'!$L$16"}</definedName>
    <definedName name="_____tb2" hidden="1">{"'Sheet1'!$L$16"}</definedName>
    <definedName name="_____tg1">#N/A</definedName>
    <definedName name="_____tg427">#N/A</definedName>
    <definedName name="_____TH20">#N/A</definedName>
    <definedName name="_____TK155">#N/A</definedName>
    <definedName name="_____TK422">#N/A</definedName>
    <definedName name="_____TL1">#N/A</definedName>
    <definedName name="_____TL2">#N/A</definedName>
    <definedName name="_____TL3">#N/A</definedName>
    <definedName name="_____TL5">#N/A</definedName>
    <definedName name="_____TLA120">#N/A</definedName>
    <definedName name="_____TLA35">#N/A</definedName>
    <definedName name="_____TLA50">#N/A</definedName>
    <definedName name="_____TLA70">#N/A</definedName>
    <definedName name="_____TLA95">#N/A</definedName>
    <definedName name="_____tlp3">#N/A</definedName>
    <definedName name="_____TN1">#N/A</definedName>
    <definedName name="_____TN2">#N/A</definedName>
    <definedName name="_____to10">#N/A</definedName>
    <definedName name="_____to7">#N/A</definedName>
    <definedName name="_____tra100">#N/A</definedName>
    <definedName name="_____tra102">#N/A</definedName>
    <definedName name="_____tra104">#N/A</definedName>
    <definedName name="_____tra106">#N/A</definedName>
    <definedName name="_____tra108">#N/A</definedName>
    <definedName name="_____tra110">#N/A</definedName>
    <definedName name="_____tra112">#N/A</definedName>
    <definedName name="_____tra114">#N/A</definedName>
    <definedName name="_____tra116">#N/A</definedName>
    <definedName name="_____tra118">#N/A</definedName>
    <definedName name="_____tra120">#N/A</definedName>
    <definedName name="_____tra122">#N/A</definedName>
    <definedName name="_____tra124">#N/A</definedName>
    <definedName name="_____tra126">#N/A</definedName>
    <definedName name="_____tra128">#N/A</definedName>
    <definedName name="_____tra130">#N/A</definedName>
    <definedName name="_____tra132">#N/A</definedName>
    <definedName name="_____tra134">#N/A</definedName>
    <definedName name="_____tra136">#N/A</definedName>
    <definedName name="_____tra138">#N/A</definedName>
    <definedName name="_____tra140">#N/A</definedName>
    <definedName name="_____tra70">#N/A</definedName>
    <definedName name="_____tra72">#N/A</definedName>
    <definedName name="_____tra74">#N/A</definedName>
    <definedName name="_____tra76">#N/A</definedName>
    <definedName name="_____tra78">#N/A</definedName>
    <definedName name="_____tra80">#N/A</definedName>
    <definedName name="_____tra82">#N/A</definedName>
    <definedName name="_____tra84">#N/A</definedName>
    <definedName name="_____tra86">#N/A</definedName>
    <definedName name="_____tra88">#N/A</definedName>
    <definedName name="_____tra90">#N/A</definedName>
    <definedName name="_____tra92">#N/A</definedName>
    <definedName name="_____tra94">#N/A</definedName>
    <definedName name="_____tra96">#N/A</definedName>
    <definedName name="_____tra98">#N/A</definedName>
    <definedName name="_____tz593">#N/A</definedName>
    <definedName name="_____ui108">#N/A</definedName>
    <definedName name="_____ui180">#N/A</definedName>
    <definedName name="_____UT2">#N/A</definedName>
    <definedName name="_____VAT5">#N/A</definedName>
    <definedName name="_____vb1215">#N/A</definedName>
    <definedName name="_____vb1224">#N/A</definedName>
    <definedName name="_____vb1225">#N/A</definedName>
    <definedName name="_____vc2121">#N/A</definedName>
    <definedName name="_____vc2122">#N/A</definedName>
    <definedName name="_____vc2123">#N/A</definedName>
    <definedName name="_____vc2124">#N/A</definedName>
    <definedName name="_____vc2131">#N/A</definedName>
    <definedName name="_____vc2141">#N/A</definedName>
    <definedName name="_____vc2142">#N/A</definedName>
    <definedName name="_____vc2143">#N/A</definedName>
    <definedName name="_____vc2223">#N/A</definedName>
    <definedName name="_____vc3136">#N/A</definedName>
    <definedName name="_____VL100">#N/A</definedName>
    <definedName name="_____VL150">#N/A</definedName>
    <definedName name="_____VL200">#N/A</definedName>
    <definedName name="_____VL250">#N/A</definedName>
    <definedName name="_____VL50">#N/A</definedName>
    <definedName name="_____VLP2">#N/A</definedName>
    <definedName name="_____vm100">#N/A</definedName>
    <definedName name="_____vm50">#N/A</definedName>
    <definedName name="_____VTB1">#N/A</definedName>
    <definedName name="_____vtb7">#N/A</definedName>
    <definedName name="_____VXL1">#N/A</definedName>
    <definedName name="_____vxl7">#N/A</definedName>
    <definedName name="_____xb80">#N/A</definedName>
    <definedName name="_____xm2">#N/A</definedName>
    <definedName name="_____xm3">#N/A</definedName>
    <definedName name="_____xm4">#N/A</definedName>
    <definedName name="_____xm40">#N/A</definedName>
    <definedName name="_____xm5">#N/A</definedName>
    <definedName name="_____xx3">#N/A</definedName>
    <definedName name="_____xx4">#N/A</definedName>
    <definedName name="_____xx5">#N/A</definedName>
    <definedName name="_____xx6">#N/A</definedName>
    <definedName name="_____xx7">#N/A</definedName>
    <definedName name="____082007">#N/A</definedName>
    <definedName name="____a1">#N/A</definedName>
    <definedName name="____A100000">#N/A</definedName>
    <definedName name="____a129" localSheetId="0"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0"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90000">#N/A</definedName>
    <definedName name="____atn1">#N/A</definedName>
    <definedName name="____atn10">#N/A</definedName>
    <definedName name="____atn2">#N/A</definedName>
    <definedName name="____atn3">#N/A</definedName>
    <definedName name="____atn4">#N/A</definedName>
    <definedName name="____atn5">#N/A</definedName>
    <definedName name="____atn6">#N/A</definedName>
    <definedName name="____atn7">#N/A</definedName>
    <definedName name="____atn8">#N/A</definedName>
    <definedName name="____atn9">#N/A</definedName>
    <definedName name="____bac3">#N/A</definedName>
    <definedName name="____Bia1">#N/A</definedName>
    <definedName name="____Bia2">#N/A</definedName>
    <definedName name="____bnc5">#N/A</definedName>
    <definedName name="____boi1">#N/A</definedName>
    <definedName name="____boi2">#N/A</definedName>
    <definedName name="____btc20">#N/A</definedName>
    <definedName name="____btc30">#N/A</definedName>
    <definedName name="____btc35">#N/A</definedName>
    <definedName name="____btc40">#N/A</definedName>
    <definedName name="____btc50">#N/A</definedName>
    <definedName name="____btd70">#N/A</definedName>
    <definedName name="____btm10">#N/A</definedName>
    <definedName name="____btm100">#N/A</definedName>
    <definedName name="____BTM150">#N/A</definedName>
    <definedName name="____BTM250">#N/A</definedName>
    <definedName name="____btM300">#N/A</definedName>
    <definedName name="____btm350">#N/A</definedName>
    <definedName name="____btm400">#N/A</definedName>
    <definedName name="____BTM50">#N/A</definedName>
    <definedName name="____btm500">#N/A</definedName>
    <definedName name="____bua25">#N/A</definedName>
    <definedName name="____bua75">#N/A</definedName>
    <definedName name="____buM16">#N/A</definedName>
    <definedName name="____buM20">#N/A</definedName>
    <definedName name="____Can2">#N/A</definedName>
    <definedName name="____cao1">#N/A</definedName>
    <definedName name="____cao2">#N/A</definedName>
    <definedName name="____cao3">#N/A</definedName>
    <definedName name="____cao4">#N/A</definedName>
    <definedName name="____cao5">#N/A</definedName>
    <definedName name="____cao6">#N/A</definedName>
    <definedName name="____cat2">#N/A</definedName>
    <definedName name="____cat3">#N/A</definedName>
    <definedName name="____cat4">#N/A</definedName>
    <definedName name="____cat5">#N/A</definedName>
    <definedName name="____Cau2">#N/A</definedName>
    <definedName name="____cau5">#N/A</definedName>
    <definedName name="____cau6">#N/A</definedName>
    <definedName name="____cay75">#N/A</definedName>
    <definedName name="____CHL3">#N/A</definedName>
    <definedName name="____CON1">#N/A</definedName>
    <definedName name="____CON2">#N/A</definedName>
    <definedName name="____cot1">#N/A</definedName>
    <definedName name="____CPC5">#N/A</definedName>
    <definedName name="____cpd1">#N/A</definedName>
    <definedName name="____cpd2">#N/A</definedName>
    <definedName name="____ctd80">#N/A</definedName>
    <definedName name="____d1500" localSheetId="0" hidden="1">{"'Sheet1'!$L$16"}</definedName>
    <definedName name="____d1500" hidden="1">{"'Sheet1'!$L$16"}</definedName>
    <definedName name="____D2">#N/A</definedName>
    <definedName name="____dai1">#N/A</definedName>
    <definedName name="____dai2">#N/A</definedName>
    <definedName name="____dai3">#N/A</definedName>
    <definedName name="____dai4">#N/A</definedName>
    <definedName name="____dai5">#N/A</definedName>
    <definedName name="____dai6">#N/A</definedName>
    <definedName name="____dam16">#N/A</definedName>
    <definedName name="____dam18">#N/A</definedName>
    <definedName name="____dam25">#N/A</definedName>
    <definedName name="____dan1">#N/A</definedName>
    <definedName name="____dan2">#N/A</definedName>
    <definedName name="____dao125">#N/A</definedName>
    <definedName name="____ddn400">#N/A</definedName>
    <definedName name="____ddn600">#N/A</definedName>
    <definedName name="____deo1">#N/A</definedName>
    <definedName name="____deo10">#N/A</definedName>
    <definedName name="____deo2">#N/A</definedName>
    <definedName name="____deo3">#N/A</definedName>
    <definedName name="____deo4">#N/A</definedName>
    <definedName name="____deo5">#N/A</definedName>
    <definedName name="____deo6">#N/A</definedName>
    <definedName name="____deo7">#N/A</definedName>
    <definedName name="____deo8">#N/A</definedName>
    <definedName name="____deo9">#N/A</definedName>
    <definedName name="____E99999">#N/A</definedName>
    <definedName name="____f5" localSheetId="0" hidden="1">{"'Sheet1'!$L$16"}</definedName>
    <definedName name="____f5" hidden="1">{"'Sheet1'!$L$16"}</definedName>
    <definedName name="____FIL2">#N/A</definedName>
    <definedName name="____gon4">#N/A</definedName>
    <definedName name="____gvl1">#N/A</definedName>
    <definedName name="____gxm30">#N/A</definedName>
    <definedName name="____h1" localSheetId="0" hidden="1">{"'Sheet1'!$L$16"}</definedName>
    <definedName name="____h1" hidden="1">{"'Sheet1'!$L$16"}</definedName>
    <definedName name="____H90000">#N/A</definedName>
    <definedName name="____han23">#N/A</definedName>
    <definedName name="____hom2">#N/A</definedName>
    <definedName name="____hsm1">#N/A</definedName>
    <definedName name="____hsm2">1.1289</definedName>
    <definedName name="____hsn1">#N/A</definedName>
    <definedName name="____hsv1">#N/A</definedName>
    <definedName name="____hu1" localSheetId="0" hidden="1">{"'Sheet1'!$L$16"}</definedName>
    <definedName name="____hu1" hidden="1">{"'Sheet1'!$L$16"}</definedName>
    <definedName name="____hu2" localSheetId="0" hidden="1">{"'Sheet1'!$L$16"}</definedName>
    <definedName name="____hu2" hidden="1">{"'Sheet1'!$L$16"}</definedName>
    <definedName name="____hu5" localSheetId="0" hidden="1">{"'Sheet1'!$L$16"}</definedName>
    <definedName name="____hu5" hidden="1">{"'Sheet1'!$L$16"}</definedName>
    <definedName name="____hu6" localSheetId="0" hidden="1">{"'Sheet1'!$L$16"}</definedName>
    <definedName name="____hu6" hidden="1">{"'Sheet1'!$L$16"}</definedName>
    <definedName name="____hu7" localSheetId="0" hidden="1">{"'Sheet1'!$L$16"}</definedName>
    <definedName name="____hu7" hidden="1">{"'Sheet1'!$L$16"}</definedName>
    <definedName name="____khu7">#N/A</definedName>
    <definedName name="____kl1">#N/A</definedName>
    <definedName name="____KM188">#N/A</definedName>
    <definedName name="____km189">#N/A</definedName>
    <definedName name="____km193">#N/A</definedName>
    <definedName name="____km194">#N/A</definedName>
    <definedName name="____km195">#N/A</definedName>
    <definedName name="____km196">#N/A</definedName>
    <definedName name="____km197">#N/A</definedName>
    <definedName name="____km198">#N/A</definedName>
    <definedName name="____Km36">#N/A</definedName>
    <definedName name="____Knc36">#N/A</definedName>
    <definedName name="____Knc57">#N/A</definedName>
    <definedName name="____Kvl36">#N/A</definedName>
    <definedName name="____lap1">#N/A</definedName>
    <definedName name="____lap2">#N/A</definedName>
    <definedName name="____lb40">#N/A</definedName>
    <definedName name="____LCB1">#N/A</definedName>
    <definedName name="____lop16">#N/A</definedName>
    <definedName name="____lop25">#N/A</definedName>
    <definedName name="____lop9">#N/A</definedName>
    <definedName name="____lu10">#N/A</definedName>
    <definedName name="____lu85">#N/A</definedName>
    <definedName name="____M2" localSheetId="0" hidden="1">{"'Sheet1'!$L$16"}</definedName>
    <definedName name="____M2" hidden="1">{"'Sheet1'!$L$16"}</definedName>
    <definedName name="____ma10">#N/A</definedName>
    <definedName name="____ma3">#N/A</definedName>
    <definedName name="____MA5">#N/A</definedName>
    <definedName name="____ma6">#N/A</definedName>
    <definedName name="____ma7">#N/A</definedName>
    <definedName name="____ma8">#N/A</definedName>
    <definedName name="____ma9">#N/A</definedName>
    <definedName name="____MAC12">#N/A</definedName>
    <definedName name="____MAC46">#N/A</definedName>
    <definedName name="____mai1">#N/A</definedName>
    <definedName name="____mai2">#N/A</definedName>
    <definedName name="____may2">#N/A</definedName>
    <definedName name="____may3">#N/A</definedName>
    <definedName name="____MB1">#N/A</definedName>
    <definedName name="____MB2">#N/A</definedName>
    <definedName name="____mk42">#N/A</definedName>
    <definedName name="____mk65">#N/A</definedName>
    <definedName name="____MN1">#N/A</definedName>
    <definedName name="____MN2">#N/A</definedName>
    <definedName name="____mnk10">#N/A</definedName>
    <definedName name="____mnk1200">#N/A</definedName>
    <definedName name="____mnk17">#N/A</definedName>
    <definedName name="____mnk6">#N/A</definedName>
    <definedName name="____mnk9">#N/A</definedName>
    <definedName name="____MT1">#N/A</definedName>
    <definedName name="____MT2">#N/A</definedName>
    <definedName name="____mx1">#N/A</definedName>
    <definedName name="____mx2">#N/A</definedName>
    <definedName name="____na1">#N/A</definedName>
    <definedName name="____na2">#N/A</definedName>
    <definedName name="____na3">#N/A</definedName>
    <definedName name="____nc151">#N/A</definedName>
    <definedName name="____NC2">#N/A</definedName>
    <definedName name="____NC3">#N/A</definedName>
    <definedName name="____NC4">#N/A</definedName>
    <definedName name="____NC5">#N/A</definedName>
    <definedName name="____nc6">#N/A</definedName>
    <definedName name="____nc7">#N/A</definedName>
    <definedName name="____ncc2">#N/A</definedName>
    <definedName name="____NCC3">#N/A</definedName>
    <definedName name="____NCC4">#N/A</definedName>
    <definedName name="____ncc5">#N/A</definedName>
    <definedName name="____ncc6">#N/A</definedName>
    <definedName name="____ncc7">#N/A</definedName>
    <definedName name="____NCL100">#N/A</definedName>
    <definedName name="____NCL200">#N/A</definedName>
    <definedName name="____NCL250">#N/A</definedName>
    <definedName name="____ncm200">#N/A</definedName>
    <definedName name="____NET2">#N/A</definedName>
    <definedName name="____nin190">#N/A</definedName>
    <definedName name="____ns02" localSheetId="0" hidden="1">{"'Sheet1'!$L$16"}</definedName>
    <definedName name="____ns02" hidden="1">{"'Sheet1'!$L$16"}</definedName>
    <definedName name="____NSO2" localSheetId="0" hidden="1">{"'Sheet1'!$L$16"}</definedName>
    <definedName name="____NSO2" hidden="1">{"'Sheet1'!$L$16"}</definedName>
    <definedName name="____ond100">#N/A</definedName>
    <definedName name="____oto5">#N/A</definedName>
    <definedName name="____oto7">#N/A</definedName>
    <definedName name="____PA3" localSheetId="0" hidden="1">{"'Sheet1'!$L$16"}</definedName>
    <definedName name="____PA3" hidden="1">{"'Sheet1'!$L$16"}</definedName>
    <definedName name="____pc30">#N/A</definedName>
    <definedName name="____Ph30">#N/A</definedName>
    <definedName name="____phi10">#N/A</definedName>
    <definedName name="____phi1000">#N/A</definedName>
    <definedName name="____phi12">#N/A</definedName>
    <definedName name="____phi14">#N/A</definedName>
    <definedName name="____phi1500">#N/A</definedName>
    <definedName name="____phi16">#N/A</definedName>
    <definedName name="____phi18">#N/A</definedName>
    <definedName name="____phi20">#N/A</definedName>
    <definedName name="____phi2000">#N/A</definedName>
    <definedName name="____phi22">#N/A</definedName>
    <definedName name="____phi25">#N/A</definedName>
    <definedName name="____phi28">#N/A</definedName>
    <definedName name="____phi50">#N/A</definedName>
    <definedName name="____phi6">#N/A</definedName>
    <definedName name="____phi750">#N/A</definedName>
    <definedName name="____phi8">#N/A</definedName>
    <definedName name="____PL1">#N/A</definedName>
    <definedName name="____PL2">#N/A</definedName>
    <definedName name="____PXB80">#N/A</definedName>
    <definedName name="____rai20">#N/A</definedName>
    <definedName name="____RHH1">#N/A</definedName>
    <definedName name="____RHH10">#N/A</definedName>
    <definedName name="____RHP1">#N/A</definedName>
    <definedName name="____RHP10">#N/A</definedName>
    <definedName name="____RI1">#N/A</definedName>
    <definedName name="____RI10">#N/A</definedName>
    <definedName name="____RII1">#N/A</definedName>
    <definedName name="____RII10">#N/A</definedName>
    <definedName name="____RIP1">#N/A</definedName>
    <definedName name="____RIP10">#N/A</definedName>
    <definedName name="____rp95">#N/A</definedName>
    <definedName name="____san110">#N/A</definedName>
    <definedName name="____sat10">#N/A</definedName>
    <definedName name="____sat12">#N/A</definedName>
    <definedName name="____sat14">#N/A</definedName>
    <definedName name="____sat16">#N/A</definedName>
    <definedName name="____sat20">#N/A</definedName>
    <definedName name="____sat8">#N/A</definedName>
    <definedName name="____sc1">#N/A</definedName>
    <definedName name="____SC2">#N/A</definedName>
    <definedName name="____sc3">#N/A</definedName>
    <definedName name="____slg1">#N/A</definedName>
    <definedName name="____slg2">#N/A</definedName>
    <definedName name="____slg3">#N/A</definedName>
    <definedName name="____slg4">#N/A</definedName>
    <definedName name="____slg5">#N/A</definedName>
    <definedName name="____slg6">#N/A</definedName>
    <definedName name="____SN3">#N/A</definedName>
    <definedName name="____STD0898">#N/A</definedName>
    <definedName name="____sua20">#N/A</definedName>
    <definedName name="____sua30">#N/A</definedName>
    <definedName name="____T10" localSheetId="0" hidden="1">{"'Sheet1'!$L$16"}</definedName>
    <definedName name="____T10" hidden="1">{"'Sheet1'!$L$16"}</definedName>
    <definedName name="____TB1">#N/A</definedName>
    <definedName name="____tb2" localSheetId="0" hidden="1">{"'Sheet1'!$L$16"}</definedName>
    <definedName name="____tb2" hidden="1">{"'Sheet1'!$L$16"}</definedName>
    <definedName name="____tg1">#N/A</definedName>
    <definedName name="____tg427">#N/A</definedName>
    <definedName name="____TH20">#N/A</definedName>
    <definedName name="____TK155">#N/A</definedName>
    <definedName name="____TK422">#N/A</definedName>
    <definedName name="____TL1">#N/A</definedName>
    <definedName name="____TL2">#N/A</definedName>
    <definedName name="____TL3">#N/A</definedName>
    <definedName name="____TL5">#N/A</definedName>
    <definedName name="____TLA120">#N/A</definedName>
    <definedName name="____TLA35">#N/A</definedName>
    <definedName name="____TLA50">#N/A</definedName>
    <definedName name="____TLA70">#N/A</definedName>
    <definedName name="____TLA95">#N/A</definedName>
    <definedName name="____tlp3">#N/A</definedName>
    <definedName name="____TN1">#N/A</definedName>
    <definedName name="____TN2">#N/A</definedName>
    <definedName name="____to10">#N/A</definedName>
    <definedName name="____to7">#N/A</definedName>
    <definedName name="____tra100">#N/A</definedName>
    <definedName name="____tra102">#N/A</definedName>
    <definedName name="____tra104">#N/A</definedName>
    <definedName name="____tra106">#N/A</definedName>
    <definedName name="____tra108">#N/A</definedName>
    <definedName name="____tra110">#N/A</definedName>
    <definedName name="____tra112">#N/A</definedName>
    <definedName name="____tra114">#N/A</definedName>
    <definedName name="____tra116">#N/A</definedName>
    <definedName name="____tra118">#N/A</definedName>
    <definedName name="____tra120">#N/A</definedName>
    <definedName name="____tra122">#N/A</definedName>
    <definedName name="____tra124">#N/A</definedName>
    <definedName name="____tra126">#N/A</definedName>
    <definedName name="____tra128">#N/A</definedName>
    <definedName name="____tra130">#N/A</definedName>
    <definedName name="____tra132">#N/A</definedName>
    <definedName name="____tra134">#N/A</definedName>
    <definedName name="____tra136">#N/A</definedName>
    <definedName name="____tra138">#N/A</definedName>
    <definedName name="____tra140">#N/A</definedName>
    <definedName name="____tra70">#N/A</definedName>
    <definedName name="____tra72">#N/A</definedName>
    <definedName name="____tra74">#N/A</definedName>
    <definedName name="____tra76">#N/A</definedName>
    <definedName name="____tra78">#N/A</definedName>
    <definedName name="____tra80">#N/A</definedName>
    <definedName name="____tra82">#N/A</definedName>
    <definedName name="____tra84">#N/A</definedName>
    <definedName name="____tra86">#N/A</definedName>
    <definedName name="____tra88">#N/A</definedName>
    <definedName name="____tra90">#N/A</definedName>
    <definedName name="____tra92">#N/A</definedName>
    <definedName name="____tra94">#N/A</definedName>
    <definedName name="____tra96">#N/A</definedName>
    <definedName name="____tra98">#N/A</definedName>
    <definedName name="____tz593">#N/A</definedName>
    <definedName name="____ui108">#N/A</definedName>
    <definedName name="____ui180">#N/A</definedName>
    <definedName name="____UT2">#N/A</definedName>
    <definedName name="____VAT5">#N/A</definedName>
    <definedName name="____vb1215">#N/A</definedName>
    <definedName name="____vb1224">#N/A</definedName>
    <definedName name="____vb1225">#N/A</definedName>
    <definedName name="____vc2121">#N/A</definedName>
    <definedName name="____vc2122">#N/A</definedName>
    <definedName name="____vc2123">#N/A</definedName>
    <definedName name="____vc2124">#N/A</definedName>
    <definedName name="____vc2131">#N/A</definedName>
    <definedName name="____vc2141">#N/A</definedName>
    <definedName name="____vc2142">#N/A</definedName>
    <definedName name="____vc2143">#N/A</definedName>
    <definedName name="____vc2223">#N/A</definedName>
    <definedName name="____vc3136">#N/A</definedName>
    <definedName name="____VL100">#N/A</definedName>
    <definedName name="____VL150">#N/A</definedName>
    <definedName name="____VL200">#N/A</definedName>
    <definedName name="____VL250">#N/A</definedName>
    <definedName name="____VL50">#N/A</definedName>
    <definedName name="____VLP2">#N/A</definedName>
    <definedName name="____vm100">#N/A</definedName>
    <definedName name="____vm50">#N/A</definedName>
    <definedName name="____VTB1">#N/A</definedName>
    <definedName name="____vtb7">#N/A</definedName>
    <definedName name="____VXL1">#N/A</definedName>
    <definedName name="____vxl7">#N/A</definedName>
    <definedName name="____xb80">#N/A</definedName>
    <definedName name="____xm2">#N/A</definedName>
    <definedName name="____xm3">#N/A</definedName>
    <definedName name="____xm4">#N/A</definedName>
    <definedName name="____xm40">#N/A</definedName>
    <definedName name="____xm5">#N/A</definedName>
    <definedName name="____xx3">#N/A</definedName>
    <definedName name="____xx4">#N/A</definedName>
    <definedName name="____xx5">#N/A</definedName>
    <definedName name="____xx6">#N/A</definedName>
    <definedName name="____xx7">#N/A</definedName>
    <definedName name="___082007">#N/A</definedName>
    <definedName name="___a1">#N/A</definedName>
    <definedName name="___A100000">#N/A</definedName>
    <definedName name="___a129" localSheetId="0"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0"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90000">#N/A</definedName>
    <definedName name="___atn1">#N/A</definedName>
    <definedName name="___atn10">#N/A</definedName>
    <definedName name="___atn2">#N/A</definedName>
    <definedName name="___atn3">#N/A</definedName>
    <definedName name="___atn4">#N/A</definedName>
    <definedName name="___atn5">#N/A</definedName>
    <definedName name="___atn6">#N/A</definedName>
    <definedName name="___atn7">#N/A</definedName>
    <definedName name="___atn8">#N/A</definedName>
    <definedName name="___atn9">#N/A</definedName>
    <definedName name="___bac1">#N/A</definedName>
    <definedName name="___bac2">#N/A</definedName>
    <definedName name="___bac3">#N/A</definedName>
    <definedName name="___ban1">#N/A</definedName>
    <definedName name="___Bia1">#N/A</definedName>
    <definedName name="___Bia2">#N/A</definedName>
    <definedName name="___bnc2">#N/A</definedName>
    <definedName name="___bnc3">#N/A</definedName>
    <definedName name="___bnc4">#N/A</definedName>
    <definedName name="___bnc5">#N/A</definedName>
    <definedName name="___boi1">#N/A</definedName>
    <definedName name="___boi2">#N/A</definedName>
    <definedName name="___bom75">#N/A</definedName>
    <definedName name="___btc20">#N/A</definedName>
    <definedName name="___btc30">#N/A</definedName>
    <definedName name="___btc35">#N/A</definedName>
    <definedName name="___btc40">#N/A</definedName>
    <definedName name="___btc50">#N/A</definedName>
    <definedName name="___btd70">#N/A</definedName>
    <definedName name="___btm10">#N/A</definedName>
    <definedName name="___btm100">#N/A</definedName>
    <definedName name="___BTM150">#N/A</definedName>
    <definedName name="___BTM200">#N/A</definedName>
    <definedName name="___BTM250">#N/A</definedName>
    <definedName name="___btM300">#N/A</definedName>
    <definedName name="___btm350">#N/A</definedName>
    <definedName name="___btm400">#N/A</definedName>
    <definedName name="___BTM50">#N/A</definedName>
    <definedName name="___btm500">#N/A</definedName>
    <definedName name="___bua25">#N/A</definedName>
    <definedName name="___bua50">#N/A</definedName>
    <definedName name="___bua75">#N/A</definedName>
    <definedName name="___buM16">#N/A</definedName>
    <definedName name="___buM20">#N/A</definedName>
    <definedName name="___Can2">#N/A</definedName>
    <definedName name="___cao1">#N/A</definedName>
    <definedName name="___cao2">#N/A</definedName>
    <definedName name="___cao3">#N/A</definedName>
    <definedName name="___cao4">#N/A</definedName>
    <definedName name="___cao5">#N/A</definedName>
    <definedName name="___cao6">#N/A</definedName>
    <definedName name="___cap2005">#N/A</definedName>
    <definedName name="___cat2">#N/A</definedName>
    <definedName name="___cat3">#N/A</definedName>
    <definedName name="___cat4">#N/A</definedName>
    <definedName name="___cat5">#N/A</definedName>
    <definedName name="___cau10">#N/A</definedName>
    <definedName name="___cau16">#N/A</definedName>
    <definedName name="___Cau2">#N/A</definedName>
    <definedName name="___cau25">#N/A</definedName>
    <definedName name="___cau40">#N/A</definedName>
    <definedName name="___cau5">#N/A</definedName>
    <definedName name="___cau6">#N/A</definedName>
    <definedName name="___cau60">#N/A</definedName>
    <definedName name="___cay75">#N/A</definedName>
    <definedName name="___CHL3">#N/A</definedName>
    <definedName name="___CON1">#N/A</definedName>
    <definedName name="___CON2">#N/A</definedName>
    <definedName name="___cot1">#N/A</definedName>
    <definedName name="___CPC5">#N/A</definedName>
    <definedName name="___cpd1">#N/A</definedName>
    <definedName name="___cpd2">#N/A</definedName>
    <definedName name="___ctd80">#N/A</definedName>
    <definedName name="___cvc1">#N/A</definedName>
    <definedName name="___D1">#N/A</definedName>
    <definedName name="___d1500" localSheetId="0" hidden="1">{"'Sheet1'!$L$16"}</definedName>
    <definedName name="___d1500" hidden="1">{"'Sheet1'!$L$16"}</definedName>
    <definedName name="___D2">#N/A</definedName>
    <definedName name="___dai1">#N/A</definedName>
    <definedName name="___dai2">#N/A</definedName>
    <definedName name="___dai3">#N/A</definedName>
    <definedName name="___dai4">#N/A</definedName>
    <definedName name="___dai5">#N/A</definedName>
    <definedName name="___dai6">#N/A</definedName>
    <definedName name="___dam16">#N/A</definedName>
    <definedName name="___dam18">#N/A</definedName>
    <definedName name="___dam25">#N/A</definedName>
    <definedName name="___dan1">#N/A</definedName>
    <definedName name="___dan2">#N/A</definedName>
    <definedName name="___dao125">#N/A</definedName>
    <definedName name="___dcp1">#N/A</definedName>
    <definedName name="___dcp2">#N/A</definedName>
    <definedName name="___ddn400">#N/A</definedName>
    <definedName name="___ddn600">#N/A</definedName>
    <definedName name="___deo1">#N/A</definedName>
    <definedName name="___deo10">#N/A</definedName>
    <definedName name="___deo2">#N/A</definedName>
    <definedName name="___deo3">#N/A</definedName>
    <definedName name="___deo4">#N/A</definedName>
    <definedName name="___deo5">#N/A</definedName>
    <definedName name="___deo6">#N/A</definedName>
    <definedName name="___deo7">#N/A</definedName>
    <definedName name="___deo8">#N/A</definedName>
    <definedName name="___deo9">#N/A</definedName>
    <definedName name="___dui15">#N/A</definedName>
    <definedName name="___E99999">#N/A</definedName>
    <definedName name="___eta1">#N/A</definedName>
    <definedName name="___f5" localSheetId="0" hidden="1">{"'Sheet1'!$L$16"}</definedName>
    <definedName name="___f5" hidden="1">{"'Sheet1'!$L$16"}</definedName>
    <definedName name="___fcd3">#N/A</definedName>
    <definedName name="___FIL2">#N/A</definedName>
    <definedName name="___fpo1">#N/A</definedName>
    <definedName name="___gDC1">#N/A</definedName>
    <definedName name="___gDC3">#N/A</definedName>
    <definedName name="___gDW1">#N/A</definedName>
    <definedName name="___gdw2">#N/A</definedName>
    <definedName name="___gDW3">#N/A</definedName>
    <definedName name="___gLL1">#N/A</definedName>
    <definedName name="___gLL3">#N/A</definedName>
    <definedName name="___gon4">#N/A</definedName>
    <definedName name="___gvl1">#N/A</definedName>
    <definedName name="___gxm30">#N/A</definedName>
    <definedName name="___h1" localSheetId="0" hidden="1">{"'Sheet1'!$L$16"}</definedName>
    <definedName name="___h1" hidden="1">{"'Sheet1'!$L$16"}</definedName>
    <definedName name="___h2" localSheetId="0" hidden="1">{"'Sheet1'!$L$16"}</definedName>
    <definedName name="___h2" hidden="1">{"'Sheet1'!$L$16"}</definedName>
    <definedName name="___h3" localSheetId="0" hidden="1">{"'Sheet1'!$L$16"}</definedName>
    <definedName name="___h3" hidden="1">{"'Sheet1'!$L$16"}</definedName>
    <definedName name="___H90000">#N/A</definedName>
    <definedName name="___han23">#N/A</definedName>
    <definedName name="___hcd3">#N/A</definedName>
    <definedName name="___hh1">#N/A</definedName>
    <definedName name="___hh2">#N/A</definedName>
    <definedName name="___HKy2">#N/A</definedName>
    <definedName name="___hom2">#N/A</definedName>
    <definedName name="___hom4">#N/A</definedName>
    <definedName name="___hsm1">#N/A</definedName>
    <definedName name="___hsm2">1.1289</definedName>
    <definedName name="___hsn1">#N/A</definedName>
    <definedName name="___hsv1">#N/A</definedName>
    <definedName name="___htb1">#N/A</definedName>
    <definedName name="___hu1" localSheetId="0" hidden="1">{"'Sheet1'!$L$16"}</definedName>
    <definedName name="___hu1" hidden="1">{"'Sheet1'!$L$16"}</definedName>
    <definedName name="___hu2" localSheetId="0" hidden="1">{"'Sheet1'!$L$16"}</definedName>
    <definedName name="___hu2" hidden="1">{"'Sheet1'!$L$16"}</definedName>
    <definedName name="___hu5" localSheetId="0" hidden="1">{"'Sheet1'!$L$16"}</definedName>
    <definedName name="___hu5" hidden="1">{"'Sheet1'!$L$16"}</definedName>
    <definedName name="___hu6" localSheetId="0" hidden="1">{"'Sheet1'!$L$16"}</definedName>
    <definedName name="___hu6" hidden="1">{"'Sheet1'!$L$16"}</definedName>
    <definedName name="___hu7" localSheetId="0" hidden="1">{"'Sheet1'!$L$16"}</definedName>
    <definedName name="___hu7" hidden="1">{"'Sheet1'!$L$16"}</definedName>
    <definedName name="___khu7">#N/A</definedName>
    <definedName name="___kl1">#N/A</definedName>
    <definedName name="___KM188">#N/A</definedName>
    <definedName name="___km189">#N/A</definedName>
    <definedName name="___km193">#N/A</definedName>
    <definedName name="___km194">#N/A</definedName>
    <definedName name="___km195">#N/A</definedName>
    <definedName name="___km196">#N/A</definedName>
    <definedName name="___km197">#N/A</definedName>
    <definedName name="___km198">#N/A</definedName>
    <definedName name="___Km36">#N/A</definedName>
    <definedName name="___Knc1">#N/A</definedName>
    <definedName name="___Knc36">#N/A</definedName>
    <definedName name="___Knc57">#N/A</definedName>
    <definedName name="___Kvl36">#N/A</definedName>
    <definedName name="___L1">#N/A</definedName>
    <definedName name="___L6">#N/A</definedName>
    <definedName name="___lap1">#N/A</definedName>
    <definedName name="___lap2">#N/A</definedName>
    <definedName name="___lb40">#N/A</definedName>
    <definedName name="___LCB1">#N/A</definedName>
    <definedName name="___LL2">#N/A</definedName>
    <definedName name="___LL21">#N/A</definedName>
    <definedName name="___LL22">#N/A</definedName>
    <definedName name="___lop16">#N/A</definedName>
    <definedName name="___lop25">#N/A</definedName>
    <definedName name="___lop9">#N/A</definedName>
    <definedName name="___lr25">#N/A</definedName>
    <definedName name="___LTb40">#N/A</definedName>
    <definedName name="___lu10">#N/A</definedName>
    <definedName name="___lu85">#N/A</definedName>
    <definedName name="___M2" localSheetId="0" hidden="1">{"'Sheet1'!$L$16"}</definedName>
    <definedName name="___M2" hidden="1">{"'Sheet1'!$L$16"}</definedName>
    <definedName name="___ma10">#N/A</definedName>
    <definedName name="___ma3">#N/A</definedName>
    <definedName name="___MA5">#N/A</definedName>
    <definedName name="___ma6">#N/A</definedName>
    <definedName name="___ma7">#N/A</definedName>
    <definedName name="___ma8">#N/A</definedName>
    <definedName name="___ma9">#N/A</definedName>
    <definedName name="___MAC12">#N/A</definedName>
    <definedName name="___MAC46">#N/A</definedName>
    <definedName name="___mai1">#N/A</definedName>
    <definedName name="___mai2">#N/A</definedName>
    <definedName name="___may2">#N/A</definedName>
    <definedName name="___may3">#N/A</definedName>
    <definedName name="___MB1">#N/A</definedName>
    <definedName name="___MB2">#N/A</definedName>
    <definedName name="___MC1">#N/A</definedName>
    <definedName name="___MC2">#N/A</definedName>
    <definedName name="___MCB600">#N/A</definedName>
    <definedName name="___MCB800">#N/A</definedName>
    <definedName name="___md16">#N/A</definedName>
    <definedName name="___md25">#N/A</definedName>
    <definedName name="___md9">#N/A</definedName>
    <definedName name="___mdb1">#N/A</definedName>
    <definedName name="___MDC1">#N/A</definedName>
    <definedName name="___MDC2">#N/A</definedName>
    <definedName name="___MDL1">#N/A</definedName>
    <definedName name="___MDL2">#N/A</definedName>
    <definedName name="___mh2">#N/A</definedName>
    <definedName name="___mh23">#N/A</definedName>
    <definedName name="___mk42">#N/A</definedName>
    <definedName name="___mk65">#N/A</definedName>
    <definedName name="___mkD42">#N/A</definedName>
    <definedName name="___mkn17">#N/A</definedName>
    <definedName name="___MLL1">#N/A</definedName>
    <definedName name="___MLL3">#N/A</definedName>
    <definedName name="___MN1">#N/A</definedName>
    <definedName name="___MN2">#N/A</definedName>
    <definedName name="___mnk10">#N/A</definedName>
    <definedName name="___mnk1200">#N/A</definedName>
    <definedName name="___mnk17">#N/A</definedName>
    <definedName name="___mnk6">#N/A</definedName>
    <definedName name="___mnk9">#N/A</definedName>
    <definedName name="___MT1">#N/A</definedName>
    <definedName name="___MT2">#N/A</definedName>
    <definedName name="___mtc1">#N/A</definedName>
    <definedName name="___mtc3">#N/A</definedName>
    <definedName name="___mtc4">#N/A</definedName>
    <definedName name="___MVL486">#N/A</definedName>
    <definedName name="___mw2">#N/A</definedName>
    <definedName name="___mx1">#N/A</definedName>
    <definedName name="___mx2">#N/A</definedName>
    <definedName name="___na1">#N/A</definedName>
    <definedName name="___na2">#N/A</definedName>
    <definedName name="___na3">#N/A</definedName>
    <definedName name="___NC100">#N/A</definedName>
    <definedName name="___NC150">#N/A</definedName>
    <definedName name="___nc151">#N/A</definedName>
    <definedName name="___NC2">#N/A</definedName>
    <definedName name="___NC200">#N/A</definedName>
    <definedName name="___nc25">#N/A</definedName>
    <definedName name="___nc27">#N/A</definedName>
    <definedName name="___NC3">#N/A</definedName>
    <definedName name="___nc30">#N/A</definedName>
    <definedName name="___nc32">#N/A</definedName>
    <definedName name="___nc35">#N/A</definedName>
    <definedName name="___nc37">#N/A</definedName>
    <definedName name="___NC4">#N/A</definedName>
    <definedName name="___nc40">#N/A</definedName>
    <definedName name="___nc45">#N/A</definedName>
    <definedName name="___nc46">#N/A</definedName>
    <definedName name="___NC5">#N/A</definedName>
    <definedName name="___nc50">#N/A</definedName>
    <definedName name="___nc6">#N/A</definedName>
    <definedName name="___nc7">#N/A</definedName>
    <definedName name="___ncc2">#N/A</definedName>
    <definedName name="___NCC3">#N/A</definedName>
    <definedName name="___NCC4">#N/A</definedName>
    <definedName name="___ncc5">#N/A</definedName>
    <definedName name="___ncc6">#N/A</definedName>
    <definedName name="___ncc7">#N/A</definedName>
    <definedName name="___NCL100">#N/A</definedName>
    <definedName name="___NCL200">#N/A</definedName>
    <definedName name="___NCL250">#N/A</definedName>
    <definedName name="___ncm200">#N/A</definedName>
    <definedName name="___neo1">#N/A</definedName>
    <definedName name="___NET2">#N/A</definedName>
    <definedName name="___nga3">#N/A</definedName>
    <definedName name="___nin190">#N/A</definedName>
    <definedName name="___NPV11">#N/A</definedName>
    <definedName name="___npv22">#N/A</definedName>
    <definedName name="___ns02" localSheetId="0" hidden="1">{"'Sheet1'!$L$16"}</definedName>
    <definedName name="___ns02" hidden="1">{"'Sheet1'!$L$16"}</definedName>
    <definedName name="___NSO2" localSheetId="0" hidden="1">{"'Sheet1'!$L$16"}</definedName>
    <definedName name="___NSO2" hidden="1">{"'Sheet1'!$L$16"}</definedName>
    <definedName name="___od100">#N/A</definedName>
    <definedName name="___ond100">#N/A</definedName>
    <definedName name="___ot150">#N/A</definedName>
    <definedName name="___oto12">#N/A</definedName>
    <definedName name="___oto5">#N/A</definedName>
    <definedName name="___oto7">#N/A</definedName>
    <definedName name="___PA3" localSheetId="0" hidden="1">{"'Sheet1'!$L$16"}</definedName>
    <definedName name="___PA3" hidden="1">{"'Sheet1'!$L$16"}</definedName>
    <definedName name="___pc30">#N/A</definedName>
    <definedName name="___pc40">#N/A</definedName>
    <definedName name="___Ph30">#N/A</definedName>
    <definedName name="___phi10">#N/A</definedName>
    <definedName name="___phi1000">#N/A</definedName>
    <definedName name="___phi12">#N/A</definedName>
    <definedName name="___phi14">#N/A</definedName>
    <definedName name="___phi1500">#N/A</definedName>
    <definedName name="___phi16">#N/A</definedName>
    <definedName name="___phi18">#N/A</definedName>
    <definedName name="___phi20">#N/A</definedName>
    <definedName name="___phi2000">#N/A</definedName>
    <definedName name="___phi22">#N/A</definedName>
    <definedName name="___phi25">#N/A</definedName>
    <definedName name="___phi28">#N/A</definedName>
    <definedName name="___phi50">#N/A</definedName>
    <definedName name="___phi6">#N/A</definedName>
    <definedName name="___phi750">#N/A</definedName>
    <definedName name="___phi8">#N/A</definedName>
    <definedName name="___PL1">#N/A</definedName>
    <definedName name="___PL2">#N/A</definedName>
    <definedName name="___PM1">#N/A</definedName>
    <definedName name="___PXB80">#N/A</definedName>
    <definedName name="___qh2">#N/A</definedName>
    <definedName name="___rai20">#N/A</definedName>
    <definedName name="___rai50">#N/A</definedName>
    <definedName name="___Rd1">#N/A</definedName>
    <definedName name="___RHH1">#N/A</definedName>
    <definedName name="___RHH10">#N/A</definedName>
    <definedName name="___RHP1">#N/A</definedName>
    <definedName name="___RHP10">#N/A</definedName>
    <definedName name="___RI1">#N/A</definedName>
    <definedName name="___RI10">#N/A</definedName>
    <definedName name="___RII1">#N/A</definedName>
    <definedName name="___RII10">#N/A</definedName>
    <definedName name="___RIP1">#N/A</definedName>
    <definedName name="___RIP10">#N/A</definedName>
    <definedName name="___rp95">#N/A</definedName>
    <definedName name="___san108">#N/A</definedName>
    <definedName name="___san110">#N/A</definedName>
    <definedName name="___san140">#N/A</definedName>
    <definedName name="___sat10">#N/A</definedName>
    <definedName name="___sat12">#N/A</definedName>
    <definedName name="___sat14">#N/A</definedName>
    <definedName name="___sat16">#N/A</definedName>
    <definedName name="___sat20">#N/A</definedName>
    <definedName name="___Sat27">#N/A</definedName>
    <definedName name="___Sat6">#N/A</definedName>
    <definedName name="___sat8">#N/A</definedName>
    <definedName name="___SAU4">#N/A</definedName>
    <definedName name="___sc1">#N/A</definedName>
    <definedName name="___SC2">#N/A</definedName>
    <definedName name="___sc3">#N/A</definedName>
    <definedName name="___Sdd33">#N/A</definedName>
    <definedName name="___Sdh33">#N/A</definedName>
    <definedName name="___sl20">#N/A</definedName>
    <definedName name="___sl40">#N/A</definedName>
    <definedName name="___slg1">#N/A</definedName>
    <definedName name="___slg2">#N/A</definedName>
    <definedName name="___slg3">#N/A</definedName>
    <definedName name="___slg4">#N/A</definedName>
    <definedName name="___slg5">#N/A</definedName>
    <definedName name="___slg6">#N/A</definedName>
    <definedName name="___SN3">#N/A</definedName>
    <definedName name="___SPL4">#N/A</definedName>
    <definedName name="___Stb33">#N/A</definedName>
    <definedName name="___STD0898">#N/A</definedName>
    <definedName name="___su12">#N/A</definedName>
    <definedName name="___Su70">#N/A</definedName>
    <definedName name="___sua20">#N/A</definedName>
    <definedName name="___sua30">#N/A</definedName>
    <definedName name="___T10" localSheetId="0" hidden="1">{"'Sheet1'!$L$16"}</definedName>
    <definedName name="___T10" hidden="1">{"'Sheet1'!$L$16"}</definedName>
    <definedName name="___tam1">#N/A</definedName>
    <definedName name="___TB1">#N/A</definedName>
    <definedName name="___tb2" localSheetId="0" hidden="1">{"'Sheet1'!$L$16"}</definedName>
    <definedName name="___tb2" hidden="1">{"'Sheet1'!$L$16"}</definedName>
    <definedName name="___tct3">#N/A</definedName>
    <definedName name="___tct5">#N/A</definedName>
    <definedName name="___tg1">#N/A</definedName>
    <definedName name="___tg10">#N/A</definedName>
    <definedName name="___tg16">#N/A</definedName>
    <definedName name="___tg427">#N/A</definedName>
    <definedName name="___TH20">#N/A</definedName>
    <definedName name="___TK1">#N/A</definedName>
    <definedName name="___TK155">#N/A</definedName>
    <definedName name="___TK422">#N/A</definedName>
    <definedName name="___TL1">#N/A</definedName>
    <definedName name="___TL2">#N/A</definedName>
    <definedName name="___TL3">#N/A</definedName>
    <definedName name="___TL5">#N/A</definedName>
    <definedName name="___TLA120">#N/A</definedName>
    <definedName name="___TLA35">#N/A</definedName>
    <definedName name="___TLA50">#N/A</definedName>
    <definedName name="___TLA70">#N/A</definedName>
    <definedName name="___TLA95">#N/A</definedName>
    <definedName name="___tlp3">#N/A</definedName>
    <definedName name="___TN1">#N/A</definedName>
    <definedName name="___TN2">#N/A</definedName>
    <definedName name="___to10">#N/A</definedName>
    <definedName name="___to7">#N/A</definedName>
    <definedName name="___to700">#N/A</definedName>
    <definedName name="___tra100">#N/A</definedName>
    <definedName name="___tra102">#N/A</definedName>
    <definedName name="___tra104">#N/A</definedName>
    <definedName name="___tra106">#N/A</definedName>
    <definedName name="___tra108">#N/A</definedName>
    <definedName name="___tra110">#N/A</definedName>
    <definedName name="___tra112">#N/A</definedName>
    <definedName name="___tra114">#N/A</definedName>
    <definedName name="___tra116">#N/A</definedName>
    <definedName name="___tra118">#N/A</definedName>
    <definedName name="___tra120">#N/A</definedName>
    <definedName name="___tra122">#N/A</definedName>
    <definedName name="___tra124">#N/A</definedName>
    <definedName name="___tra126">#N/A</definedName>
    <definedName name="___tra128">#N/A</definedName>
    <definedName name="___tra130">#N/A</definedName>
    <definedName name="___tra132">#N/A</definedName>
    <definedName name="___tra134">#N/A</definedName>
    <definedName name="___tra136">#N/A</definedName>
    <definedName name="___tra138">#N/A</definedName>
    <definedName name="___tra140">#N/A</definedName>
    <definedName name="___tra70">#N/A</definedName>
    <definedName name="___tra72">#N/A</definedName>
    <definedName name="___tra74">#N/A</definedName>
    <definedName name="___tra76">#N/A</definedName>
    <definedName name="___tra78">#N/A</definedName>
    <definedName name="___tra80">#N/A</definedName>
    <definedName name="___tra82">#N/A</definedName>
    <definedName name="___tra84">#N/A</definedName>
    <definedName name="___tra86">#N/A</definedName>
    <definedName name="___tra88">#N/A</definedName>
    <definedName name="___tra90">#N/A</definedName>
    <definedName name="___tra92">#N/A</definedName>
    <definedName name="___tra94">#N/A</definedName>
    <definedName name="___tra96">#N/A</definedName>
    <definedName name="___tra98">#N/A</definedName>
    <definedName name="___trh10">#N/A</definedName>
    <definedName name="___trh101">#N/A</definedName>
    <definedName name="___trh30">#N/A</definedName>
    <definedName name="___trh301">#N/A</definedName>
    <definedName name="___trx60">#N/A</definedName>
    <definedName name="___trx601">#N/A</definedName>
    <definedName name="___tt10">#N/A</definedName>
    <definedName name="___tt14">#N/A</definedName>
    <definedName name="___tt18">#N/A</definedName>
    <definedName name="___tt22">#N/A</definedName>
    <definedName name="___tt6">#N/A</definedName>
    <definedName name="___tz593">#N/A</definedName>
    <definedName name="___ui108">#N/A</definedName>
    <definedName name="___ui110">#N/A</definedName>
    <definedName name="___ui140">#N/A</definedName>
    <definedName name="___ui180">#N/A</definedName>
    <definedName name="___UT2">#N/A</definedName>
    <definedName name="___VAN1">#N/A</definedName>
    <definedName name="___VAT5">#N/A</definedName>
    <definedName name="___vb1214">#N/A</definedName>
    <definedName name="___vb1215">#N/A</definedName>
    <definedName name="___vb1224">#N/A</definedName>
    <definedName name="___vb1225">#N/A</definedName>
    <definedName name="___vb1234">#N/A</definedName>
    <definedName name="___vc2121">#N/A</definedName>
    <definedName name="___vc2122">#N/A</definedName>
    <definedName name="___vc2123">#N/A</definedName>
    <definedName name="___vc2124">#N/A</definedName>
    <definedName name="___vc2131">#N/A</definedName>
    <definedName name="___vc2132">#N/A</definedName>
    <definedName name="___vc2134">#N/A</definedName>
    <definedName name="___vc2141">#N/A</definedName>
    <definedName name="___vc2142">#N/A</definedName>
    <definedName name="___vc2143">#N/A</definedName>
    <definedName name="___vc2223">#N/A</definedName>
    <definedName name="___vc3136">#N/A</definedName>
    <definedName name="___vl1">#N/A</definedName>
    <definedName name="___VL100">#N/A</definedName>
    <definedName name="___VL150">#N/A</definedName>
    <definedName name="___vl2">#N/A</definedName>
    <definedName name="___VL200">#N/A</definedName>
    <definedName name="___VL250">#N/A</definedName>
    <definedName name="___vl3">#N/A</definedName>
    <definedName name="___vl4">#N/A</definedName>
    <definedName name="___VL50">#N/A</definedName>
    <definedName name="___VLP1">#N/A</definedName>
    <definedName name="___VLP2">#N/A</definedName>
    <definedName name="___VLP3">#N/A</definedName>
    <definedName name="___vm100">#N/A</definedName>
    <definedName name="___Vm125">#N/A</definedName>
    <definedName name="___vm150">#N/A</definedName>
    <definedName name="___vm50">#N/A</definedName>
    <definedName name="___vm75">#N/A</definedName>
    <definedName name="___VTB1">#N/A</definedName>
    <definedName name="___vtb7">#N/A</definedName>
    <definedName name="___vu1">#N/A</definedName>
    <definedName name="___vu12124">#N/A</definedName>
    <definedName name="___vu2">#N/A</definedName>
    <definedName name="___vu3">#N/A</definedName>
    <definedName name="___vua100">#N/A</definedName>
    <definedName name="___vua25">#N/A</definedName>
    <definedName name="___vua30">#N/A</definedName>
    <definedName name="___vua35">#N/A</definedName>
    <definedName name="___vua50">#N/A</definedName>
    <definedName name="___vua75">#N/A</definedName>
    <definedName name="___vub1215">#N/A</definedName>
    <definedName name="___vub1234">#N/A</definedName>
    <definedName name="___vuc2124">#N/A</definedName>
    <definedName name="___vuc2134">#N/A</definedName>
    <definedName name="___VXL1">#N/A</definedName>
    <definedName name="___vxl7">#N/A</definedName>
    <definedName name="___VXM70">#N/A</definedName>
    <definedName name="___VXM75">#N/A</definedName>
    <definedName name="___xb80">#N/A</definedName>
    <definedName name="___xm100">#N/A</definedName>
    <definedName name="___xm2">#N/A</definedName>
    <definedName name="___xm3">#N/A</definedName>
    <definedName name="___xm30">#N/A</definedName>
    <definedName name="___xm4">#N/A</definedName>
    <definedName name="___xm40">#N/A</definedName>
    <definedName name="___xm5">#N/A</definedName>
    <definedName name="___xm50">#N/A</definedName>
    <definedName name="___xm75">#N/A</definedName>
    <definedName name="___xx1">#N/A</definedName>
    <definedName name="___xx12">#N/A</definedName>
    <definedName name="___xx2">#N/A</definedName>
    <definedName name="___xx3">#N/A</definedName>
    <definedName name="___xx4">#N/A</definedName>
    <definedName name="___xx5">#N/A</definedName>
    <definedName name="___xx6">#N/A</definedName>
    <definedName name="___xx7">#N/A</definedName>
    <definedName name="___yy1">#N/A</definedName>
    <definedName name="___yy2">#N/A</definedName>
    <definedName name="___zx1">#N/A</definedName>
    <definedName name="__082007">#N/A</definedName>
    <definedName name="__a1">#N/A</definedName>
    <definedName name="__A100000">#N/A</definedName>
    <definedName name="__a129" localSheetId="0"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0"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90000">#N/A</definedName>
    <definedName name="__atn1">#N/A</definedName>
    <definedName name="__atn10">#N/A</definedName>
    <definedName name="__atn2">#N/A</definedName>
    <definedName name="__atn3">#N/A</definedName>
    <definedName name="__atn4">#N/A</definedName>
    <definedName name="__atn5">#N/A</definedName>
    <definedName name="__atn6">#N/A</definedName>
    <definedName name="__atn7">#N/A</definedName>
    <definedName name="__atn8">#N/A</definedName>
    <definedName name="__atn9">#N/A</definedName>
    <definedName name="__bac1">#N/A</definedName>
    <definedName name="__bac2">#N/A</definedName>
    <definedName name="__bac3">#N/A</definedName>
    <definedName name="__Bia1">#N/A</definedName>
    <definedName name="__Bia2">#N/A</definedName>
    <definedName name="__bnc2">#N/A</definedName>
    <definedName name="__bnc3">#N/A</definedName>
    <definedName name="__bnc4">#N/A</definedName>
    <definedName name="__bnc5">#N/A</definedName>
    <definedName name="__boi1">#N/A</definedName>
    <definedName name="__boi2">#N/A</definedName>
    <definedName name="__btc20">#N/A</definedName>
    <definedName name="__btc30">#N/A</definedName>
    <definedName name="__btc35">#N/A</definedName>
    <definedName name="__btc40">#N/A</definedName>
    <definedName name="__btc50">#N/A</definedName>
    <definedName name="__btd70">#N/A</definedName>
    <definedName name="__btm10">#N/A</definedName>
    <definedName name="__btm100">#N/A</definedName>
    <definedName name="__BTM150">#N/A</definedName>
    <definedName name="__BTM200">#N/A</definedName>
    <definedName name="__BTM250">#N/A</definedName>
    <definedName name="__btM300">#N/A</definedName>
    <definedName name="__btm350">#N/A</definedName>
    <definedName name="__btm400">#N/A</definedName>
    <definedName name="__BTM50">#N/A</definedName>
    <definedName name="__btm500">#N/A</definedName>
    <definedName name="__bua25">#N/A</definedName>
    <definedName name="__bua75">#N/A</definedName>
    <definedName name="__buM16">#N/A</definedName>
    <definedName name="__buM20">#N/A</definedName>
    <definedName name="__Can2">#N/A</definedName>
    <definedName name="__cao1">#N/A</definedName>
    <definedName name="__cao2">#N/A</definedName>
    <definedName name="__cao3">#N/A</definedName>
    <definedName name="__cao4">#N/A</definedName>
    <definedName name="__cao5">#N/A</definedName>
    <definedName name="__cao6">#N/A</definedName>
    <definedName name="__cap2005">#N/A</definedName>
    <definedName name="__cat2">#N/A</definedName>
    <definedName name="__cat3">#N/A</definedName>
    <definedName name="__cat4">#N/A</definedName>
    <definedName name="__cat5">#N/A</definedName>
    <definedName name="__Cau2">#N/A</definedName>
    <definedName name="__cau5">#N/A</definedName>
    <definedName name="__cau6">#N/A</definedName>
    <definedName name="__cay75">#N/A</definedName>
    <definedName name="__CHL3">#N/A</definedName>
    <definedName name="__CON1">#N/A</definedName>
    <definedName name="__CON2">#N/A</definedName>
    <definedName name="__cot1">#N/A</definedName>
    <definedName name="__Count">9</definedName>
    <definedName name="__CPC5">#N/A</definedName>
    <definedName name="__cpd1">#N/A</definedName>
    <definedName name="__cpd2">#N/A</definedName>
    <definedName name="__ctd80">#N/A</definedName>
    <definedName name="__D1">#N/A</definedName>
    <definedName name="__d1500" localSheetId="0" hidden="1">{"'Sheet1'!$L$16"}</definedName>
    <definedName name="__d1500" hidden="1">{"'Sheet1'!$L$16"}</definedName>
    <definedName name="__D2">#N/A</definedName>
    <definedName name="__dai1">#N/A</definedName>
    <definedName name="__dai2">#N/A</definedName>
    <definedName name="__dai3">#N/A</definedName>
    <definedName name="__dai4">#N/A</definedName>
    <definedName name="__dai5">#N/A</definedName>
    <definedName name="__dai6">#N/A</definedName>
    <definedName name="__dam16">#N/A</definedName>
    <definedName name="__dam18">#N/A</definedName>
    <definedName name="__dam25">#N/A</definedName>
    <definedName name="__dan1">#N/A</definedName>
    <definedName name="__dan2">#N/A</definedName>
    <definedName name="__dao125">#N/A</definedName>
    <definedName name="__DBF1__">#REF!</definedName>
    <definedName name="__dbf2__">#REF!</definedName>
    <definedName name="__dbf2__X">#REF!</definedName>
    <definedName name="__dcp1">#N/A</definedName>
    <definedName name="__dcp2">#N/A</definedName>
    <definedName name="__ddn400">#N/A</definedName>
    <definedName name="__ddn600">#N/A</definedName>
    <definedName name="__deo1">#N/A</definedName>
    <definedName name="__deo10">#N/A</definedName>
    <definedName name="__deo2">#N/A</definedName>
    <definedName name="__deo3">#N/A</definedName>
    <definedName name="__deo4">#N/A</definedName>
    <definedName name="__deo5">#N/A</definedName>
    <definedName name="__deo6">#N/A</definedName>
    <definedName name="__deo7">#N/A</definedName>
    <definedName name="__deo8">#N/A</definedName>
    <definedName name="__deo9">#N/A</definedName>
    <definedName name="__dui15">#N/A</definedName>
    <definedName name="__E99999">#N/A</definedName>
    <definedName name="__eta1">#N/A</definedName>
    <definedName name="__f5" localSheetId="0" hidden="1">{"'Sheet1'!$L$16"}</definedName>
    <definedName name="__f5" hidden="1">{"'Sheet1'!$L$16"}</definedName>
    <definedName name="__fcd3">#N/A</definedName>
    <definedName name="__FIL2">#N/A</definedName>
    <definedName name="__fpo1">#N/A</definedName>
    <definedName name="__gDC1">#N/A</definedName>
    <definedName name="__gDC3">#N/A</definedName>
    <definedName name="__gDW1">#N/A</definedName>
    <definedName name="__gdw2">#N/A</definedName>
    <definedName name="__gDW3">#N/A</definedName>
    <definedName name="__gLL1">#N/A</definedName>
    <definedName name="__gLL3">#N/A</definedName>
    <definedName name="__gon4">#N/A</definedName>
    <definedName name="__gvl1">#N/A</definedName>
    <definedName name="__gxm30">#N/A</definedName>
    <definedName name="__h1" localSheetId="0" hidden="1">{"'Sheet1'!$L$16"}</definedName>
    <definedName name="__h1" hidden="1">{"'Sheet1'!$L$16"}</definedName>
    <definedName name="__h10" localSheetId="0" hidden="1">{#N/A,#N/A,FALSE,"Chi tiÆt"}</definedName>
    <definedName name="__h10" hidden="1">{#N/A,#N/A,FALSE,"Chi tiÆt"}</definedName>
    <definedName name="__h2" localSheetId="0" hidden="1">{"'Sheet1'!$L$16"}</definedName>
    <definedName name="__h2" hidden="1">{"'Sheet1'!$L$16"}</definedName>
    <definedName name="__h3" localSheetId="0" hidden="1">{"'Sheet1'!$L$16"}</definedName>
    <definedName name="__h3" hidden="1">{"'Sheet1'!$L$16"}</definedName>
    <definedName name="__h5" localSheetId="0" hidden="1">{"'Sheet1'!$L$16"}</definedName>
    <definedName name="__h5" hidden="1">{"'Sheet1'!$L$16"}</definedName>
    <definedName name="__h6" localSheetId="0" hidden="1">{"'Sheet1'!$L$16"}</definedName>
    <definedName name="__h6" hidden="1">{"'Sheet1'!$L$16"}</definedName>
    <definedName name="__h7" localSheetId="0" hidden="1">{"'Sheet1'!$L$16"}</definedName>
    <definedName name="__h7" hidden="1">{"'Sheet1'!$L$16"}</definedName>
    <definedName name="__h8" localSheetId="0" hidden="1">{"'Sheet1'!$L$16"}</definedName>
    <definedName name="__h8" hidden="1">{"'Sheet1'!$L$16"}</definedName>
    <definedName name="__h9" localSheetId="0" hidden="1">{"'Sheet1'!$L$16"}</definedName>
    <definedName name="__h9" hidden="1">{"'Sheet1'!$L$16"}</definedName>
    <definedName name="__H90000">#N/A</definedName>
    <definedName name="__han23">#N/A</definedName>
    <definedName name="__hcd3">#N/A</definedName>
    <definedName name="__hh1">#N/A</definedName>
    <definedName name="__hh2">#N/A</definedName>
    <definedName name="__HKy2">#N/A</definedName>
    <definedName name="__hom2">#N/A</definedName>
    <definedName name="__hom4">#N/A</definedName>
    <definedName name="__hsm1">#N/A</definedName>
    <definedName name="__hsm2">1.1289</definedName>
    <definedName name="__hsn1">#N/A</definedName>
    <definedName name="__hsv1">#N/A</definedName>
    <definedName name="__htb1">#N/A</definedName>
    <definedName name="__hu1" localSheetId="0" hidden="1">{"'Sheet1'!$L$16"}</definedName>
    <definedName name="__hu1" hidden="1">{"'Sheet1'!$L$16"}</definedName>
    <definedName name="__hu2" localSheetId="0" hidden="1">{"'Sheet1'!$L$16"}</definedName>
    <definedName name="__hu2" hidden="1">{"'Sheet1'!$L$16"}</definedName>
    <definedName name="__hu5" localSheetId="0" hidden="1">{"'Sheet1'!$L$16"}</definedName>
    <definedName name="__hu5" hidden="1">{"'Sheet1'!$L$16"}</definedName>
    <definedName name="__hu6" localSheetId="0" hidden="1">{"'Sheet1'!$L$16"}</definedName>
    <definedName name="__hu6" hidden="1">{"'Sheet1'!$L$16"}</definedName>
    <definedName name="__hu7" localSheetId="0" hidden="1">{"'Sheet1'!$L$16"}</definedName>
    <definedName name="__hu7" hidden="1">{"'Sheet1'!$L$16"}</definedName>
    <definedName name="__khu7">#N/A</definedName>
    <definedName name="__kl1">#N/A</definedName>
    <definedName name="__KM188">#N/A</definedName>
    <definedName name="__km189">#N/A</definedName>
    <definedName name="__km193">#N/A</definedName>
    <definedName name="__km194">#N/A</definedName>
    <definedName name="__km195">#N/A</definedName>
    <definedName name="__km196">#N/A</definedName>
    <definedName name="__km197">#N/A</definedName>
    <definedName name="__km198">#N/A</definedName>
    <definedName name="__Km36">#N/A</definedName>
    <definedName name="__Knc1">#N/A</definedName>
    <definedName name="__Knc36">#N/A</definedName>
    <definedName name="__Knc57">#N/A</definedName>
    <definedName name="__Kvl36">#N/A</definedName>
    <definedName name="__L1">#N/A</definedName>
    <definedName name="__L6">#N/A</definedName>
    <definedName name="__lap1">#N/A</definedName>
    <definedName name="__lap2">#N/A</definedName>
    <definedName name="__lb40">#N/A</definedName>
    <definedName name="__LCB1">#N/A</definedName>
    <definedName name="__LL2">#N/A</definedName>
    <definedName name="__LL21">#N/A</definedName>
    <definedName name="__LL22">#N/A</definedName>
    <definedName name="__lop16">#N/A</definedName>
    <definedName name="__lop25">#N/A</definedName>
    <definedName name="__lop9">#N/A</definedName>
    <definedName name="__lr25">#N/A</definedName>
    <definedName name="__LTb40">#N/A</definedName>
    <definedName name="__lu10">#N/A</definedName>
    <definedName name="__lu85">#N/A</definedName>
    <definedName name="__M2" localSheetId="0" hidden="1">{"'Sheet1'!$L$16"}</definedName>
    <definedName name="__M2" hidden="1">{"'Sheet1'!$L$16"}</definedName>
    <definedName name="__ma10">#N/A</definedName>
    <definedName name="__ma3">#N/A</definedName>
    <definedName name="__MA5">#N/A</definedName>
    <definedName name="__ma6">#N/A</definedName>
    <definedName name="__ma7">#N/A</definedName>
    <definedName name="__ma8">#N/A</definedName>
    <definedName name="__ma9">#N/A</definedName>
    <definedName name="__MAC12">#N/A</definedName>
    <definedName name="__MAC46">#N/A</definedName>
    <definedName name="__mai1">#N/A</definedName>
    <definedName name="__mai2">#N/A</definedName>
    <definedName name="__MAIN__">#REF!</definedName>
    <definedName name="__may2">#N/A</definedName>
    <definedName name="__may3">#N/A</definedName>
    <definedName name="__MB1">#N/A</definedName>
    <definedName name="__MB2">#N/A</definedName>
    <definedName name="__MC1">#N/A</definedName>
    <definedName name="__MC2">#N/A</definedName>
    <definedName name="__MCB600">#N/A</definedName>
    <definedName name="__MCB800">#N/A</definedName>
    <definedName name="__md16">#N/A</definedName>
    <definedName name="__md25">#N/A</definedName>
    <definedName name="__md9">#N/A</definedName>
    <definedName name="__mdb1">#N/A</definedName>
    <definedName name="__MDC1">#N/A</definedName>
    <definedName name="__MDC2">#N/A</definedName>
    <definedName name="__MDL1">#N/A</definedName>
    <definedName name="__MDL2">#N/A</definedName>
    <definedName name="__mh2">#N/A</definedName>
    <definedName name="__mh23">#N/A</definedName>
    <definedName name="__mk42">#N/A</definedName>
    <definedName name="__mk65">#N/A</definedName>
    <definedName name="__mkD42">#N/A</definedName>
    <definedName name="__mkn17">#N/A</definedName>
    <definedName name="__MLL1">#N/A</definedName>
    <definedName name="__MLL3">#N/A</definedName>
    <definedName name="__MN1">#N/A</definedName>
    <definedName name="__MN2">#N/A</definedName>
    <definedName name="__mnk10">#N/A</definedName>
    <definedName name="__mnk1200">#N/A</definedName>
    <definedName name="__mnk17">#N/A</definedName>
    <definedName name="__mnk6">#N/A</definedName>
    <definedName name="__mnk9">#N/A</definedName>
    <definedName name="__MT1">#N/A</definedName>
    <definedName name="__MT2">#N/A</definedName>
    <definedName name="__mtc1">#N/A</definedName>
    <definedName name="__mtc3">#N/A</definedName>
    <definedName name="__mtc4">#N/A</definedName>
    <definedName name="__MVL486">#N/A</definedName>
    <definedName name="__mw2">#N/A</definedName>
    <definedName name="__mx1">#N/A</definedName>
    <definedName name="__mx2">#N/A</definedName>
    <definedName name="__na1">#N/A</definedName>
    <definedName name="__na2">#N/A</definedName>
    <definedName name="__na3">#N/A</definedName>
    <definedName name="__NC100">#N/A</definedName>
    <definedName name="__NC150">#N/A</definedName>
    <definedName name="__nc151">#N/A</definedName>
    <definedName name="__NC2">#N/A</definedName>
    <definedName name="__NC200">#N/A</definedName>
    <definedName name="__nc25">#N/A</definedName>
    <definedName name="__nc27">#N/A</definedName>
    <definedName name="__NC3">#N/A</definedName>
    <definedName name="__nc30">#N/A</definedName>
    <definedName name="__nc32">#N/A</definedName>
    <definedName name="__nc35">#N/A</definedName>
    <definedName name="__nc37">#N/A</definedName>
    <definedName name="__NC4">#N/A</definedName>
    <definedName name="__nc40">#N/A</definedName>
    <definedName name="__nc45">#N/A</definedName>
    <definedName name="__nc46">#N/A</definedName>
    <definedName name="__NC5">#N/A</definedName>
    <definedName name="__nc50">#N/A</definedName>
    <definedName name="__nc6">#N/A</definedName>
    <definedName name="__nc7">#N/A</definedName>
    <definedName name="__ncc2">#N/A</definedName>
    <definedName name="__NCC3">#N/A</definedName>
    <definedName name="__NCC4">#N/A</definedName>
    <definedName name="__ncc5">#N/A</definedName>
    <definedName name="__ncc6">#N/A</definedName>
    <definedName name="__ncc7">#N/A</definedName>
    <definedName name="__NCL100">#N/A</definedName>
    <definedName name="__NCL200">#N/A</definedName>
    <definedName name="__NCL250">#N/A</definedName>
    <definedName name="__ncm200">#N/A</definedName>
    <definedName name="__NET2">#N/A</definedName>
    <definedName name="__nga3">#N/A</definedName>
    <definedName name="__nin190">#N/A</definedName>
    <definedName name="__NPV11">#N/A</definedName>
    <definedName name="__npv22">#N/A</definedName>
    <definedName name="__ns02" localSheetId="0" hidden="1">{"'Sheet1'!$L$16"}</definedName>
    <definedName name="__ns02" hidden="1">{"'Sheet1'!$L$16"}</definedName>
    <definedName name="__NSO2" localSheetId="0" hidden="1">{"'Sheet1'!$L$16"}</definedName>
    <definedName name="__NSO2" hidden="1">{"'Sheet1'!$L$16"}</definedName>
    <definedName name="__od100">#N/A</definedName>
    <definedName name="__ond100">#N/A</definedName>
    <definedName name="__ot150">#N/A</definedName>
    <definedName name="__oto5">#N/A</definedName>
    <definedName name="__oto7">#N/A</definedName>
    <definedName name="__PA3" localSheetId="0" hidden="1">{"'Sheet1'!$L$16"}</definedName>
    <definedName name="__PA3" hidden="1">{"'Sheet1'!$L$16"}</definedName>
    <definedName name="__pc30">#N/A</definedName>
    <definedName name="__Ph30">#N/A</definedName>
    <definedName name="__phi10">#N/A</definedName>
    <definedName name="__phi1000">#N/A</definedName>
    <definedName name="__phi12">#N/A</definedName>
    <definedName name="__phi14">#N/A</definedName>
    <definedName name="__phi1500">#N/A</definedName>
    <definedName name="__phi16">#N/A</definedName>
    <definedName name="__phi18">#N/A</definedName>
    <definedName name="__phi20">#N/A</definedName>
    <definedName name="__phi2000">#N/A</definedName>
    <definedName name="__phi22">#N/A</definedName>
    <definedName name="__phi25">#N/A</definedName>
    <definedName name="__phi28">#N/A</definedName>
    <definedName name="__phi50">#N/A</definedName>
    <definedName name="__phi6">#N/A</definedName>
    <definedName name="__phi750">#N/A</definedName>
    <definedName name="__phi8">#N/A</definedName>
    <definedName name="__PL1">#N/A</definedName>
    <definedName name="__PL2">#N/A</definedName>
    <definedName name="__PM1">#N/A</definedName>
    <definedName name="__PXB80">#N/A</definedName>
    <definedName name="__qh2">#N/A</definedName>
    <definedName name="__rai20">#N/A</definedName>
    <definedName name="__rai50">#N/A</definedName>
    <definedName name="__Rd1">#N/A</definedName>
    <definedName name="__RHH1">#N/A</definedName>
    <definedName name="__RHH10">#N/A</definedName>
    <definedName name="__RHP1">#N/A</definedName>
    <definedName name="__RHP10">#N/A</definedName>
    <definedName name="__RI1">#N/A</definedName>
    <definedName name="__RI10">#N/A</definedName>
    <definedName name="__RII1">#N/A</definedName>
    <definedName name="__RII10">#N/A</definedName>
    <definedName name="__RIP1">#N/A</definedName>
    <definedName name="__RIP10">#N/A</definedName>
    <definedName name="__rp95">#N/A</definedName>
    <definedName name="__san108">#N/A</definedName>
    <definedName name="__san110">#N/A</definedName>
    <definedName name="__sat10">#N/A</definedName>
    <definedName name="__sat12">#N/A</definedName>
    <definedName name="__sat14">#N/A</definedName>
    <definedName name="__sat16">#N/A</definedName>
    <definedName name="__sat20">#N/A</definedName>
    <definedName name="__Sat27">#N/A</definedName>
    <definedName name="__Sat6">#N/A</definedName>
    <definedName name="__sat8">#N/A</definedName>
    <definedName name="__SAU4">#N/A</definedName>
    <definedName name="__sc1">#N/A</definedName>
    <definedName name="__SC2">#N/A</definedName>
    <definedName name="__sc3">#N/A</definedName>
    <definedName name="__Sdd33">#N/A</definedName>
    <definedName name="__Sdh33">#N/A</definedName>
    <definedName name="__slg1">#N/A</definedName>
    <definedName name="__slg2">#N/A</definedName>
    <definedName name="__slg3">#N/A</definedName>
    <definedName name="__slg4">#N/A</definedName>
    <definedName name="__slg5">#N/A</definedName>
    <definedName name="__slg6">#N/A</definedName>
    <definedName name="__SN3">#N/A</definedName>
    <definedName name="__SPL4">#N/A</definedName>
    <definedName name="__Stb33">#N/A</definedName>
    <definedName name="__STD0898">#N/A</definedName>
    <definedName name="__sua20">#N/A</definedName>
    <definedName name="__sua30">#N/A</definedName>
    <definedName name="__T10" localSheetId="0" hidden="1">{"'Sheet1'!$L$16"}</definedName>
    <definedName name="__T10" hidden="1">{"'Sheet1'!$L$16"}</definedName>
    <definedName name="__TB1">#N/A</definedName>
    <definedName name="__tb2" localSheetId="0" hidden="1">{"'Sheet1'!$L$16"}</definedName>
    <definedName name="__tb2" hidden="1">{"'Sheet1'!$L$16"}</definedName>
    <definedName name="__tct5">#N/A</definedName>
    <definedName name="__tg1">#N/A</definedName>
    <definedName name="__tg10">#N/A</definedName>
    <definedName name="__tg16">#N/A</definedName>
    <definedName name="__tg427">#N/A</definedName>
    <definedName name="__TH20">#N/A</definedName>
    <definedName name="__TK1">#N/A</definedName>
    <definedName name="__TK155">#N/A</definedName>
    <definedName name="__TK422">#N/A</definedName>
    <definedName name="__TL1">#N/A</definedName>
    <definedName name="__TL2">#N/A</definedName>
    <definedName name="__TL3">#N/A</definedName>
    <definedName name="__TL5">#N/A</definedName>
    <definedName name="__TLA120">#N/A</definedName>
    <definedName name="__TLA35">#N/A</definedName>
    <definedName name="__TLA50">#N/A</definedName>
    <definedName name="__TLA70">#N/A</definedName>
    <definedName name="__TLA95">#N/A</definedName>
    <definedName name="__tlp3">#N/A</definedName>
    <definedName name="__TN1">#N/A</definedName>
    <definedName name="__TN2">#N/A</definedName>
    <definedName name="__to10">#N/A</definedName>
    <definedName name="__to7">#N/A</definedName>
    <definedName name="__to700">#N/A</definedName>
    <definedName name="__tra100">#N/A</definedName>
    <definedName name="__tra102">#N/A</definedName>
    <definedName name="__tra104">#N/A</definedName>
    <definedName name="__tra106">#N/A</definedName>
    <definedName name="__tra108">#N/A</definedName>
    <definedName name="__tra110">#N/A</definedName>
    <definedName name="__tra112">#N/A</definedName>
    <definedName name="__tra114">#N/A</definedName>
    <definedName name="__tra116">#N/A</definedName>
    <definedName name="__tra118">#N/A</definedName>
    <definedName name="__tra120">#N/A</definedName>
    <definedName name="__tra122">#N/A</definedName>
    <definedName name="__tra124">#N/A</definedName>
    <definedName name="__tra126">#N/A</definedName>
    <definedName name="__tra128">#N/A</definedName>
    <definedName name="__tra130">#N/A</definedName>
    <definedName name="__tra132">#N/A</definedName>
    <definedName name="__tra134">#N/A</definedName>
    <definedName name="__tra136">#N/A</definedName>
    <definedName name="__tra138">#N/A</definedName>
    <definedName name="__tra140">#N/A</definedName>
    <definedName name="__tra70">#N/A</definedName>
    <definedName name="__tra72">#N/A</definedName>
    <definedName name="__tra74">#N/A</definedName>
    <definedName name="__tra76">#N/A</definedName>
    <definedName name="__tra78">#N/A</definedName>
    <definedName name="__tra80">#N/A</definedName>
    <definedName name="__tra82">#N/A</definedName>
    <definedName name="__tra84">#N/A</definedName>
    <definedName name="__tra86">#N/A</definedName>
    <definedName name="__tra88">#N/A</definedName>
    <definedName name="__tra90">#N/A</definedName>
    <definedName name="__tra92">#N/A</definedName>
    <definedName name="__tra94">#N/A</definedName>
    <definedName name="__tra96">#N/A</definedName>
    <definedName name="__tra98">#N/A</definedName>
    <definedName name="__trh10">#N/A</definedName>
    <definedName name="__trh101">#N/A</definedName>
    <definedName name="__trh30">#N/A</definedName>
    <definedName name="__trh301">#N/A</definedName>
    <definedName name="__trx60">#N/A</definedName>
    <definedName name="__trx601">#N/A</definedName>
    <definedName name="__tt10">#N/A</definedName>
    <definedName name="__tt14">#N/A</definedName>
    <definedName name="__tt18">#N/A</definedName>
    <definedName name="__tt22">#N/A</definedName>
    <definedName name="__tt6">#N/A</definedName>
    <definedName name="__tz593">#N/A</definedName>
    <definedName name="__ui108">#N/A</definedName>
    <definedName name="__ui180">#N/A</definedName>
    <definedName name="__UT2">#N/A</definedName>
    <definedName name="__VAN1">#N/A</definedName>
    <definedName name="__VAT5">#N/A</definedName>
    <definedName name="__vb1214">#N/A</definedName>
    <definedName name="__vb1215">#N/A</definedName>
    <definedName name="__vb1224">#N/A</definedName>
    <definedName name="__vb1225">#N/A</definedName>
    <definedName name="__vb1234">#N/A</definedName>
    <definedName name="__vc2121">#N/A</definedName>
    <definedName name="__vc2122">#N/A</definedName>
    <definedName name="__vc2123">#N/A</definedName>
    <definedName name="__vc2124">#N/A</definedName>
    <definedName name="__vc2131">#N/A</definedName>
    <definedName name="__vc2132">#N/A</definedName>
    <definedName name="__vc2134">#N/A</definedName>
    <definedName name="__vc2141">#N/A</definedName>
    <definedName name="__vc2142">#N/A</definedName>
    <definedName name="__vc2143">#N/A</definedName>
    <definedName name="__vc2223">#N/A</definedName>
    <definedName name="__vc3136">#N/A</definedName>
    <definedName name="__vl1">#N/A</definedName>
    <definedName name="__VL100">#N/A</definedName>
    <definedName name="__VL150">#N/A</definedName>
    <definedName name="__vl2">#N/A</definedName>
    <definedName name="__VL200">#N/A</definedName>
    <definedName name="__VL250">#N/A</definedName>
    <definedName name="__vl3">#N/A</definedName>
    <definedName name="__vl4">#N/A</definedName>
    <definedName name="__VL50">#N/A</definedName>
    <definedName name="__VLP1">#N/A</definedName>
    <definedName name="__VLP2">#N/A</definedName>
    <definedName name="__VLP3">#N/A</definedName>
    <definedName name="__vm100">#N/A</definedName>
    <definedName name="__Vm125">#N/A</definedName>
    <definedName name="__vm150">#N/A</definedName>
    <definedName name="__vm50">#N/A</definedName>
    <definedName name="__vm75">#N/A</definedName>
    <definedName name="__VTB1">#N/A</definedName>
    <definedName name="__vtb7">#N/A</definedName>
    <definedName name="__vu1">#N/A</definedName>
    <definedName name="__vu12124">#N/A</definedName>
    <definedName name="__vu2">#N/A</definedName>
    <definedName name="__vu3">#N/A</definedName>
    <definedName name="__vua100">#N/A</definedName>
    <definedName name="__vua50">#N/A</definedName>
    <definedName name="__vua75">#N/A</definedName>
    <definedName name="__vub1215">#N/A</definedName>
    <definedName name="__vub1234">#N/A</definedName>
    <definedName name="__vuc2124">#N/A</definedName>
    <definedName name="__vuc2134">#N/A</definedName>
    <definedName name="__VXL1">#N/A</definedName>
    <definedName name="__vxl7">#N/A</definedName>
    <definedName name="__VXM70">#N/A</definedName>
    <definedName name="__VXM75">#N/A</definedName>
    <definedName name="__xb80">#N/A</definedName>
    <definedName name="__xm100">#N/A</definedName>
    <definedName name="__xm2">#N/A</definedName>
    <definedName name="__xm3">#N/A</definedName>
    <definedName name="__xm30">#N/A</definedName>
    <definedName name="__xm4">#N/A</definedName>
    <definedName name="__xm40">#N/A</definedName>
    <definedName name="__xm5">#N/A</definedName>
    <definedName name="__xm50">#N/A</definedName>
    <definedName name="__xm75">#N/A</definedName>
    <definedName name="__xx1">#N/A</definedName>
    <definedName name="__xx12">#N/A</definedName>
    <definedName name="__xx2">#N/A</definedName>
    <definedName name="__xx3">#N/A</definedName>
    <definedName name="__xx4">#N/A</definedName>
    <definedName name="__xx5">#N/A</definedName>
    <definedName name="__xx6">#N/A</definedName>
    <definedName name="__xx7">#N/A</definedName>
    <definedName name="__yy1">#N/A</definedName>
    <definedName name="__yy2">#N/A</definedName>
    <definedName name="__zx1">#N/A</definedName>
    <definedName name="_01_01_99">#N/A</definedName>
    <definedName name="_01_02_99">#N/A</definedName>
    <definedName name="_01_03_99">#N/A</definedName>
    <definedName name="_01_04_99">#N/A</definedName>
    <definedName name="_01_05_99">#N/A</definedName>
    <definedName name="_01_06_99">#N/A</definedName>
    <definedName name="_01_07_99">#N/A</definedName>
    <definedName name="_01_08_1999">#N/A</definedName>
    <definedName name="_01_11_2001">#N/A</definedName>
    <definedName name="_082007">#N/A</definedName>
    <definedName name="_1">#REF!</definedName>
    <definedName name="_1_________________________________________________________________________________________________________________________________MAÕ_HAØNG">#N/A</definedName>
    <definedName name="_10_____________________________________________________________________________________________________________________________SOÁ_LÖÔÏNG">#N/A</definedName>
    <definedName name="_1000A01">#N/A</definedName>
    <definedName name="_1001_____________________________________________MAÕ_SOÁ_THUEÁ">#N/A</definedName>
    <definedName name="_1004_____________________________________________ÑÔN_GIAÙ">#N/A</definedName>
    <definedName name="_1007_____________________________________________SOÁ_CTÖØ">#N/A</definedName>
    <definedName name="_1010_____________________________________________TEÂN_HAØNG">#N/A</definedName>
    <definedName name="_1013_____________________________________________TEÂN_KHAÙCH_HAØ">#N/A</definedName>
    <definedName name="_1016_____________________________________________THAØNH_TIEÀN">#N/A</definedName>
    <definedName name="_1019_____________________________________________TRÒ_GIAÙ">#N/A</definedName>
    <definedName name="_102___________________________________________________________________________________________TRÒ_GIAÙ">#N/A</definedName>
    <definedName name="_1022_____________________________________________TRÒ_GIAÙ__VAT">#N/A</definedName>
    <definedName name="_1028____________________________________________MAÕ_SOÁ_THUEÁ">#N/A</definedName>
    <definedName name="_1031____________________________________________ÑÔN_GIAÙ">#N/A</definedName>
    <definedName name="_1034____________________________________________SOÁ_CTÖØ">#N/A</definedName>
    <definedName name="_1037____________________________________________TEÂN_HAØNG">#N/A</definedName>
    <definedName name="_1040____________________________________________TEÂN_KHAÙCH_HAØ">#N/A</definedName>
    <definedName name="_1043____________________________________________THAØNH_TIEÀN">#N/A</definedName>
    <definedName name="_1046____________________________________________TRÒ_GIAÙ">#N/A</definedName>
    <definedName name="_1049____________________________________________TRÒ_GIAÙ__VAT">#N/A</definedName>
    <definedName name="_105___________________________________________________________________________________________TRÒ_GIAÙ__VAT">#N/A</definedName>
    <definedName name="_1055___________________________________________MAÕ_SOÁ_THUEÁ">#N/A</definedName>
    <definedName name="_1058___________________________________________ÑÔN_GIAÙ">#N/A</definedName>
    <definedName name="_1061___________________________________________SOÁ_CTÖØ">#N/A</definedName>
    <definedName name="_1064___________________________________________TEÂN_HAØNG">#N/A</definedName>
    <definedName name="_1067___________________________________________TEÂN_KHAÙCH_HAØ">#N/A</definedName>
    <definedName name="_1070___________________________________________THAØNH_TIEÀN">#N/A</definedName>
    <definedName name="_1073___________________________________________TRÒ_GIAÙ">#N/A</definedName>
    <definedName name="_1076___________________________________________TRÒ_GIAÙ__VAT">#N/A</definedName>
    <definedName name="_1082__________________________________________MAÕ_SOÁ_THUEÁ">#N/A</definedName>
    <definedName name="_1085__________________________________________ÑÔN_GIAÙ">#N/A</definedName>
    <definedName name="_1088__________________________________________SOÁ_CTÖØ">#N/A</definedName>
    <definedName name="_109__________________________________________________________________________________________MAÕ_HAØNG">#N/A</definedName>
    <definedName name="_1091__________________________________________TEÂN_HAØNG">#N/A</definedName>
    <definedName name="_1094__________________________________________TEÂN_KHAÙCH_HAØ">#N/A</definedName>
    <definedName name="_1097__________________________________________THAØNH_TIEÀN">#N/A</definedName>
    <definedName name="_11____________________________________________________________________________________________________________________________MAÕ_HAØNG">#N/A</definedName>
    <definedName name="_1100__________________________________________TRÒ_GIAÙ">#N/A</definedName>
    <definedName name="_1103__________________________________________TRÒ_GIAÙ__VAT">#N/A</definedName>
    <definedName name="_1109_________________________________________MAÕ_SOÁ_THUEÁ">#N/A</definedName>
    <definedName name="_1112_________________________________________ÑÔN_GIAÙ">#N/A</definedName>
    <definedName name="_1115_________________________________________SOÁ_CTÖØ">#N/A</definedName>
    <definedName name="_1118_________________________________________TEÂN_HAØNG">#N/A</definedName>
    <definedName name="_112__________________________________________________________________________________________MAÕ_SOÁ_THUEÁ">#N/A</definedName>
    <definedName name="_1121_________________________________________TEÂN_KHAÙCH_HAØ">#N/A</definedName>
    <definedName name="_1124_________________________________________THAØNH_TIEÀN">#N/A</definedName>
    <definedName name="_1127_________________________________________TRÒ_GIAÙ">#N/A</definedName>
    <definedName name="_1130_________________________________________TRÒ_GIAÙ__VAT">#N/A</definedName>
    <definedName name="_1136________________________________________MAÕ_SOÁ_THUEÁ">#N/A</definedName>
    <definedName name="_1139________________________________________ÑÔN_GIAÙ">#N/A</definedName>
    <definedName name="_1142________________________________________SOÁ_CTÖØ">#N/A</definedName>
    <definedName name="_1145________________________________________TEÂN_HAØNG">#N/A</definedName>
    <definedName name="_1148________________________________________TEÂN_KHAÙCH_HAØ">#N/A</definedName>
    <definedName name="_115__________________________________________________________________________________________ÑÔN_GIAÙ">#N/A</definedName>
    <definedName name="_1151________________________________________THAØNH_TIEÀN">#N/A</definedName>
    <definedName name="_1154________________________________________TRÒ_GIAÙ">#N/A</definedName>
    <definedName name="_1157________________________________________TRÒ_GIAÙ__VAT">#N/A</definedName>
    <definedName name="_1163_______________________________________MAÕ_SOÁ_THUEÁ">#N/A</definedName>
    <definedName name="_1166_______________________________________ÑÔN_GIAÙ">#N/A</definedName>
    <definedName name="_1169_______________________________________SOÁ_CTÖØ">#N/A</definedName>
    <definedName name="_1172_______________________________________TEÂN_HAØNG">#N/A</definedName>
    <definedName name="_1175_______________________________________TEÂN_KHAÙCH_HAØ">#N/A</definedName>
    <definedName name="_1178_______________________________________THAØNH_TIEÀN">#N/A</definedName>
    <definedName name="_118__________________________________________________________________________________________SOÁ_CTÖØ">#N/A</definedName>
    <definedName name="_1181_______________________________________TRÒ_GIAÙ">#N/A</definedName>
    <definedName name="_1184_______________________________________TRÒ_GIAÙ__VAT">#N/A</definedName>
    <definedName name="_119__________________________________________________________________________________________SOÁ_LÖÔÏNG">#N/A</definedName>
    <definedName name="_1190_____________________________________MAÕ_SOÁ_THUEÁ">#N/A</definedName>
    <definedName name="_1193_____________________________________ÑÔN_GIAÙ">#N/A</definedName>
    <definedName name="_1196_____________________________________SOÁ_CTÖØ">#N/A</definedName>
    <definedName name="_1199_____________________________________TEÂN_HAØNG">#N/A</definedName>
    <definedName name="_12____________________________________________________________________________________________________________________________SOÁ_LÖÔÏNG">#N/A</definedName>
    <definedName name="_1202_____________________________________TEÂN_KHAÙCH_HAØ">#N/A</definedName>
    <definedName name="_1205_____________________________________THAØNH_TIEÀN">#N/A</definedName>
    <definedName name="_1208_____________________________________TRÒ_GIAÙ">#N/A</definedName>
    <definedName name="_1211_____________________________________TRÒ_GIAÙ__VAT">#N/A</definedName>
    <definedName name="_1217___________________________________MAÕ_SOÁ_THUEÁ">#N/A</definedName>
    <definedName name="_122__________________________________________________________________________________________TEÂN_HAØNG">#N/A</definedName>
    <definedName name="_1220___________________________________ÑÔN_GIAÙ">#N/A</definedName>
    <definedName name="_1223___________________________________SOÁ_CTÖØ">#N/A</definedName>
    <definedName name="_1226___________________________________TEÂN_HAØNG">#N/A</definedName>
    <definedName name="_1229___________________________________TEÂN_KHAÙCH_HAØ">#N/A</definedName>
    <definedName name="_1232___________________________________THAØNH_TIEÀN">#N/A</definedName>
    <definedName name="_1235___________________________________TRÒ_GIAÙ">#N/A</definedName>
    <definedName name="_1238___________________________________TRÒ_GIAÙ__VAT">#N/A</definedName>
    <definedName name="_1244_________________________________MAÕ_SOÁ_THUEÁ">#N/A</definedName>
    <definedName name="_1247_________________________________ÑÔN_GIAÙ">#N/A</definedName>
    <definedName name="_125__________________________________________________________________________________________TEÂN_KHAÙCH_HAØ">#N/A</definedName>
    <definedName name="_1250_________________________________SOÁ_CTÖØ">#N/A</definedName>
    <definedName name="_1253_________________________________TEÂN_HAØNG">#N/A</definedName>
    <definedName name="_1256_________________________________TEÂN_KHAÙCH_HAØ">#N/A</definedName>
    <definedName name="_1259_________________________________THAØNH_TIEÀN">#N/A</definedName>
    <definedName name="_1262_________________________________TRÒ_GIAÙ">#N/A</definedName>
    <definedName name="_1265_________________________________TRÒ_GIAÙ__VAT">#N/A</definedName>
    <definedName name="_1271_______________________________MAÕ_SOÁ_THUEÁ">#N/A</definedName>
    <definedName name="_1274_______________________________ÑÔN_GIAÙ">#N/A</definedName>
    <definedName name="_1277_______________________________SOÁ_CTÖØ">#N/A</definedName>
    <definedName name="_128__________________________________________________________________________________________THAØNH_TIEÀN">#N/A</definedName>
    <definedName name="_1280_______________________________TEÂN_HAØNG">#N/A</definedName>
    <definedName name="_1283_______________________________TEÂN_KHAÙCH_HAØ">#N/A</definedName>
    <definedName name="_1286_______________________________THAØNH_TIEÀN">#N/A</definedName>
    <definedName name="_1289_______________________________TRÒ_GIAÙ">#N/A</definedName>
    <definedName name="_1292_______________________________TRÒ_GIAÙ__VAT">#N/A</definedName>
    <definedName name="_1298_____________________________MAÕ_SOÁ_THUEÁ">#N/A</definedName>
    <definedName name="_13___________________________________________________________________________________________________________________________MAÕ_HAØNG">#N/A</definedName>
    <definedName name="_13_Kinh_phí_giao_tự_chủ__giao_khoán" localSheetId="0">DVNS</definedName>
    <definedName name="_13_Kinh_phí_giao_tự_chủ__giao_khoán">DVNS</definedName>
    <definedName name="_1301_____________________________ÑÔN_GIAÙ">#N/A</definedName>
    <definedName name="_1304_____________________________SOÁ_CTÖØ">#N/A</definedName>
    <definedName name="_1307_____________________________TEÂN_HAØNG">#N/A</definedName>
    <definedName name="_131__________________________________________________________________________________________TRÒ_GIAÙ">#N/A</definedName>
    <definedName name="_1310_____________________________TEÂN_KHAÙCH_HAØ">#N/A</definedName>
    <definedName name="_1313_____________________________THAØNH_TIEÀN">#N/A</definedName>
    <definedName name="_1316_____________________________TRÒ_GIAÙ">#N/A</definedName>
    <definedName name="_1319_____________________________TRÒ_GIAÙ__VAT">#N/A</definedName>
    <definedName name="_1325___________________________MAÕ_SOÁ_THUEÁ">#N/A</definedName>
    <definedName name="_1328___________________________ÑÔN_GIAÙ">#N/A</definedName>
    <definedName name="_1331___________________________SOÁ_CTÖØ">#N/A</definedName>
    <definedName name="_1334___________________________TEÂN_HAØNG">#N/A</definedName>
    <definedName name="_1337___________________________TEÂN_KHAÙCH_HAØ">#N/A</definedName>
    <definedName name="_134__________________________________________________________________________________________TRÒ_GIAÙ__VAT">#N/A</definedName>
    <definedName name="_1340___________________________THAØNH_TIEÀN">#N/A</definedName>
    <definedName name="_1343___________________________TRÒ_GIAÙ">#N/A</definedName>
    <definedName name="_1346___________________________TRÒ_GIAÙ__VAT">#N/A</definedName>
    <definedName name="_1352_________________________MAÕ_SOÁ_THUEÁ">#N/A</definedName>
    <definedName name="_1355_________________________ÑÔN_GIAÙ">#N/A</definedName>
    <definedName name="_1358_________________________SOÁ_CTÖØ">#N/A</definedName>
    <definedName name="_1361_________________________TEÂN_HAØNG">#N/A</definedName>
    <definedName name="_1364_________________________TEÂN_KHAÙCH_HAØ">#N/A</definedName>
    <definedName name="_1367_________________________THAØNH_TIEÀN">#N/A</definedName>
    <definedName name="_1370_________________________TRÒ_GIAÙ">#N/A</definedName>
    <definedName name="_1373_________________________TRÒ_GIAÙ__VAT">#N/A</definedName>
    <definedName name="_1379_______________________MAÕ_SOÁ_THUEÁ">#N/A</definedName>
    <definedName name="_138_________________________________________________________________________________________MAÕ_HAØNG">#N/A</definedName>
    <definedName name="_1382_______________________ÑÔN_GIAÙ">#N/A</definedName>
    <definedName name="_1385_______________________SOÁ_CTÖØ">#N/A</definedName>
    <definedName name="_1388_______________________TEÂN_HAØNG">#N/A</definedName>
    <definedName name="_1391_______________________TEÂN_KHAÙCH_HAØ">#N/A</definedName>
    <definedName name="_1394_______________________THAØNH_TIEÀN">#N/A</definedName>
    <definedName name="_1397_______________________TRÒ_GIAÙ">#N/A</definedName>
    <definedName name="_14___________________________________________________________________________________________________________________________SOÁ_LÖÔÏNG">#N/A</definedName>
    <definedName name="_1400_______________________TRÒ_GIAÙ__VAT">#N/A</definedName>
    <definedName name="_1406_____________________MAÕ_SOÁ_THUEÁ">#N/A</definedName>
    <definedName name="_1409_____________________ÑÔN_GIAÙ">#N/A</definedName>
    <definedName name="_141_________________________________________________________________________________________MAÕ_SOÁ_THUEÁ">#N/A</definedName>
    <definedName name="_1412_____________________SOÁ_CTÖØ">#N/A</definedName>
    <definedName name="_1415_____________________TEÂN_HAØNG">#N/A</definedName>
    <definedName name="_1418_____________________TEÂN_KHAÙCH_HAØ">#N/A</definedName>
    <definedName name="_1421_____________________THAØNH_TIEÀN">#N/A</definedName>
    <definedName name="_1424_____________________TRÒ_GIAÙ">#N/A</definedName>
    <definedName name="_1427_____________________TRÒ_GIAÙ__VAT">#N/A</definedName>
    <definedName name="_1436___________________MAÕ_SOÁ_THUEÁ">#N/A</definedName>
    <definedName name="_1439___________________ÑÔN_GIAÙ">#N/A</definedName>
    <definedName name="_144_________________________________________________________________________________________ÑÔN_GIAÙ">#N/A</definedName>
    <definedName name="_1442___________________SOÁ_CTÖØ">#N/A</definedName>
    <definedName name="_1445___________________TEÂN_HAØNG">#N/A</definedName>
    <definedName name="_1448___________________TEÂN_KHAÙCH_HAØ">#N/A</definedName>
    <definedName name="_1451___________________THAØNH_TIEÀN">#N/A</definedName>
    <definedName name="_1454___________________TRÒ_GIAÙ">#N/A</definedName>
    <definedName name="_1457___________________TRÒ_GIAÙ__VAT">#N/A</definedName>
    <definedName name="_1466_________________MAÕ_SOÁ_THUEÁ">#N/A</definedName>
    <definedName name="_1469_________________ÑÔN_GIAÙ">#N/A</definedName>
    <definedName name="_147_________________________________________________________________________________________SOÁ_CTÖØ">#N/A</definedName>
    <definedName name="_1472_________________SOÁ_CTÖØ">#N/A</definedName>
    <definedName name="_1475_________________TEÂN_HAØNG">#N/A</definedName>
    <definedName name="_1478_________________TEÂN_KHAÙCH_HAØ">#N/A</definedName>
    <definedName name="_148_________________________________________________________________________________________SOÁ_LÖÔÏNG">#N/A</definedName>
    <definedName name="_1481_________________THAØNH_TIEÀN">#N/A</definedName>
    <definedName name="_1484_________________TRÒ_GIAÙ">#N/A</definedName>
    <definedName name="_1487_________________TRÒ_GIAÙ__VAT">#N/A</definedName>
    <definedName name="_1496_______________MAÕ_SOÁ_THUEÁ">#N/A</definedName>
    <definedName name="_1499_______________ÑÔN_GIAÙ">#N/A</definedName>
    <definedName name="_15__________________________________________________________________________________________________________________________MAÕ_HAØNG">#N/A</definedName>
    <definedName name="_1502_______________SOÁ_CTÖØ">#N/A</definedName>
    <definedName name="_1505_______________TEÂN_HAØNG">#N/A</definedName>
    <definedName name="_1508_______________TEÂN_KHAÙCH_HAØ">#N/A</definedName>
    <definedName name="_151_________________________________________________________________________________________TEÂN_HAØNG">#N/A</definedName>
    <definedName name="_1511_______________THAØNH_TIEÀN">#N/A</definedName>
    <definedName name="_1514_______________TRÒ_GIAÙ">#N/A</definedName>
    <definedName name="_1517_______________TRÒ_GIAÙ__VAT">#N/A</definedName>
    <definedName name="_154_________________________________________________________________________________________TEÂN_KHAÙCH_HAØ">#N/A</definedName>
    <definedName name="_157_________________________________________________________________________________________THAØNH_TIEÀN">#N/A</definedName>
    <definedName name="_16__________________________________________________________________________________________________________________________SOÁ_LÖÔÏNG">#N/A</definedName>
    <definedName name="_160_________________________________________________________________________________________TRÒ_GIAÙ">#N/A</definedName>
    <definedName name="_163_________________________________________________________________________________________TRÒ_GIAÙ__VAT">#N/A</definedName>
    <definedName name="_167________________________________________________________________________________________MAÕ_HAØNG">#N/A</definedName>
    <definedName name="_17_________________________________________________________________________________________________________________________MAÕ_HAØNG">#N/A</definedName>
    <definedName name="_170________________________________________________________________________________________MAÕ_SOÁ_THUEÁ">#N/A</definedName>
    <definedName name="_173________________________________________________________________________________________ÑÔN_GIAÙ">#N/A</definedName>
    <definedName name="_176________________________________________________________________________________________SOÁ_CTÖØ">#N/A</definedName>
    <definedName name="_177________________________________________________________________________________________SOÁ_LÖÔÏNG">#N/A</definedName>
    <definedName name="_18_________________________________________________________________________________________________________________________SOÁ_LÖÔÏNG">#N/A</definedName>
    <definedName name="_180________________________________________________________________________________________TEÂN_HAØNG">#N/A</definedName>
    <definedName name="_183________________________________________________________________________________________TEÂN_KHAÙCH_HAØ">#N/A</definedName>
    <definedName name="_186________________________________________________________________________________________THAØNH_TIEÀN">#N/A</definedName>
    <definedName name="_189________________________________________________________________________________________TRÒ_GIAÙ">#N/A</definedName>
    <definedName name="_19________________________________________________________________________________________________________________________MAÕ_HAØNG">#N/A</definedName>
    <definedName name="_192________________________________________________________________________________________TRÒ_GIAÙ__VAT">#N/A</definedName>
    <definedName name="_196_______________________________________________________________________________________MAÕ_HAØNG">#N/A</definedName>
    <definedName name="_199_______________________________________________________________________________________MAÕ_SOÁ_THUEÁ">#N/A</definedName>
    <definedName name="_1BA2500">#N/A</definedName>
    <definedName name="_1BA3250">#N/A</definedName>
    <definedName name="_1BA400P">#N/A</definedName>
    <definedName name="_1CAP001">#N/A</definedName>
    <definedName name="_1DAU002">#N/A</definedName>
    <definedName name="_1DDAY03">#N/A</definedName>
    <definedName name="_1DDTT01">#N/A</definedName>
    <definedName name="_1FCO101">#N/A</definedName>
    <definedName name="_1GIA101">#N/A</definedName>
    <definedName name="_1LA1001">#N/A</definedName>
    <definedName name="_1MCCBO2">#N/A</definedName>
    <definedName name="_1PKCAP1">#N/A</definedName>
    <definedName name="_1PKTT01">#N/A</definedName>
    <definedName name="_1TCD101">#N/A</definedName>
    <definedName name="_1TCD201">#N/A</definedName>
    <definedName name="_1TD2001">#N/A</definedName>
    <definedName name="_1TIHT01">#N/A</definedName>
    <definedName name="_1TRU121">#N/A</definedName>
    <definedName name="_2">#REF!</definedName>
    <definedName name="_2_________________________________________________________________________________________________________________________________SOÁ_LÖÔÏNG">#N/A</definedName>
    <definedName name="_20________________________________________________________________________________________________________________________SOÁ_LÖÔÏNG">#N/A</definedName>
    <definedName name="_202_______________________________________________________________________________________ÑÔN_GIAÙ">#N/A</definedName>
    <definedName name="_205_______________________________________________________________________________________SOÁ_CTÖØ">#N/A</definedName>
    <definedName name="_206_______________________________________________________________________________________SOÁ_LÖÔÏNG">#N/A</definedName>
    <definedName name="_209_______________________________________________________________________________________TEÂN_HAØNG">#N/A</definedName>
    <definedName name="_21_______________________________________________________________________________________________________________________MAÕ_HAØNG">#N/A</definedName>
    <definedName name="_212_______________________________________________________________________________________TEÂN_KHAÙCH_HAØ">#N/A</definedName>
    <definedName name="_215_______________________________________________________________________________________THAØNH_TIEÀN">#N/A</definedName>
    <definedName name="_218_______________________________________________________________________________________TRÒ_GIAÙ">#N/A</definedName>
    <definedName name="_22_______________________________________________________________________________________________________________________SOÁ_LÖÔÏNG">#N/A</definedName>
    <definedName name="_221_______________________________________________________________________________________TRÒ_GIAÙ__VAT">#N/A</definedName>
    <definedName name="_225______________________________________________________________________________________MAÕ_HAØNG">#N/A</definedName>
    <definedName name="_228______________________________________________________________________________________MAÕ_SOÁ_THUEÁ">#N/A</definedName>
    <definedName name="_23______________________________________________________________________________________________________________________MAÕ_HAØNG">#N/A</definedName>
    <definedName name="_231______________________________________________________________________________________ÑÔN_GIAÙ">#N/A</definedName>
    <definedName name="_234______________________________________________________________________________________SOÁ_CTÖØ">#N/A</definedName>
    <definedName name="_235______________________________________________________________________________________SOÁ_LÖÔÏNG">#N/A</definedName>
    <definedName name="_238______________________________________________________________________________________TEÂN_HAØNG">#N/A</definedName>
    <definedName name="_24______________________________________________________________________________________________________________________SOÁ_LÖÔÏNG">#N/A</definedName>
    <definedName name="_241______________________________________________________________________________________TEÂN_KHAÙCH_HAØ">#N/A</definedName>
    <definedName name="_244______________________________________________________________________________________THAØNH_TIEÀN">#N/A</definedName>
    <definedName name="_247______________________________________________________________________________________TRÒ_GIAÙ">#N/A</definedName>
    <definedName name="_25_____________________________________________________________________________________________________________________MAÕ_HAØNG">#N/A</definedName>
    <definedName name="_250______________________________________________________________________________________TRÒ_GIAÙ__VAT">#N/A</definedName>
    <definedName name="_254_____________________________________________________________________________________MAÕ_HAØNG">#N/A</definedName>
    <definedName name="_257_____________________________________________________________________________________MAÕ_SOÁ_THUEÁ">#N/A</definedName>
    <definedName name="_26_____________________________________________________________________________________________________________________SOÁ_LÖÔÏNG">#N/A</definedName>
    <definedName name="_260_____________________________________________________________________________________ÑÔN_GIAÙ">#N/A</definedName>
    <definedName name="_263_____________________________________________________________________________________SOÁ_CTÖØ">#N/A</definedName>
    <definedName name="_264_____________________________________________________________________________________SOÁ_LÖÔÏNG">#N/A</definedName>
    <definedName name="_267_____________________________________________________________________________________TEÂN_HAØNG">#N/A</definedName>
    <definedName name="_27____________________________________________________________________________________________________________________MAÕ_HAØNG">#N/A</definedName>
    <definedName name="_270_____________________________________________________________________________________TEÂN_KHAÙCH_HAØ">#N/A</definedName>
    <definedName name="_273_____________________________________________________________________________________THAØNH_TIEÀN">#N/A</definedName>
    <definedName name="_276_____________________________________________________________________________________TRÒ_GIAÙ">#N/A</definedName>
    <definedName name="_279_____________________________________________________________________________________TRÒ_GIAÙ__VAT">#N/A</definedName>
    <definedName name="_28____________________________________________________________________________________________________________________SOÁ_LÖÔÏNG">#N/A</definedName>
    <definedName name="_283____________________________________________________________________________________MAÕ_HAØNG">#N/A</definedName>
    <definedName name="_286____________________________________________________________________________________MAÕ_SOÁ_THUEÁ">#N/A</definedName>
    <definedName name="_289____________________________________________________________________________________ÑÔN_GIAÙ">#N/A</definedName>
    <definedName name="_29___________________________________________________________________________________________________________________MAÕ_HAØNG">#N/A</definedName>
    <definedName name="_292____________________________________________________________________________________SOÁ_CTÖØ">#N/A</definedName>
    <definedName name="_293____________________________________________________________________________________SOÁ_LÖÔÏNG">#N/A</definedName>
    <definedName name="_296____________________________________________________________________________________TEÂN_HAØNG">#N/A</definedName>
    <definedName name="_299____________________________________________________________________________________TEÂN_KHAÙCH_HAØ">#N/A</definedName>
    <definedName name="_2BLA100">#N/A</definedName>
    <definedName name="_2DAL201">#N/A</definedName>
    <definedName name="_3________________________________________________________________________________________________________________________________MAÕ_HAØNG">#N/A</definedName>
    <definedName name="_30___________________________________________________________________________________________________________________SOÁ_LÖÔÏNG">#N/A</definedName>
    <definedName name="_302____________________________________________________________________________________THAØNH_TIEÀN">#N/A</definedName>
    <definedName name="_305____________________________________________________________________________________TRÒ_GIAÙ">#N/A</definedName>
    <definedName name="_308____________________________________________________________________________________TRÒ_GIAÙ__VAT">#N/A</definedName>
    <definedName name="_31__________________________________________________________________________________________________________________MAÕ_HAØNG">#N/A</definedName>
    <definedName name="_312___________________________________________________________________________________MAÕ_HAØNG">#N/A</definedName>
    <definedName name="_315___________________________________________________________________________________MAÕ_SOÁ_THUEÁ">#N/A</definedName>
    <definedName name="_318___________________________________________________________________________________ÑÔN_GIAÙ">#N/A</definedName>
    <definedName name="_32__________________________________________________________________________________________________________________SOÁ_LÖÔÏNG">#N/A</definedName>
    <definedName name="_321___________________________________________________________________________________SOÁ_CTÖØ">#N/A</definedName>
    <definedName name="_322___________________________________________________________________________________SOÁ_LÖÔÏNG">#N/A</definedName>
    <definedName name="_325___________________________________________________________________________________TEÂN_HAØNG">#N/A</definedName>
    <definedName name="_328___________________________________________________________________________________TEÂN_KHAÙCH_HAØ">#N/A</definedName>
    <definedName name="_33_________________________________________________________________________________________________________________MAÕ_HAØNG">#N/A</definedName>
    <definedName name="_331___________________________________________________________________________________THAØNH_TIEÀN">#N/A</definedName>
    <definedName name="_334___________________________________________________________________________________TRÒ_GIAÙ">#N/A</definedName>
    <definedName name="_337___________________________________________________________________________________TRÒ_GIAÙ__VAT">#N/A</definedName>
    <definedName name="_34_________________________________________________________________________________________________________________SOÁ_LÖÔÏNG">#N/A</definedName>
    <definedName name="_341__________________________________________________________________________________MAÕ_HAØNG">#N/A</definedName>
    <definedName name="_344__________________________________________________________________________________MAÕ_SOÁ_THUEÁ">#N/A</definedName>
    <definedName name="_347__________________________________________________________________________________ÑÔN_GIAÙ">#N/A</definedName>
    <definedName name="_35________________________________________________________________________________________________________________MAÕ_HAØNG">#N/A</definedName>
    <definedName name="_350__________________________________________________________________________________SOÁ_CTÖØ">#N/A</definedName>
    <definedName name="_351__________________________________________________________________________________SOÁ_LÖÔÏNG">#N/A</definedName>
    <definedName name="_354__________________________________________________________________________________TEÂN_HAØNG">#N/A</definedName>
    <definedName name="_357__________________________________________________________________________________TEÂN_KHAÙCH_HAØ">#N/A</definedName>
    <definedName name="_36________________________________________________________________________________________________________________SOÁ_LÖÔÏNG">#N/A</definedName>
    <definedName name="_360__________________________________________________________________________________THAØNH_TIEÀN">#N/A</definedName>
    <definedName name="_363__________________________________________________________________________________TRÒ_GIAÙ">#N/A</definedName>
    <definedName name="_366__________________________________________________________________________________TRÒ_GIAÙ__VAT">#N/A</definedName>
    <definedName name="_37_______________________________________________________________________________________________________________MAÕ_HAØNG">#N/A</definedName>
    <definedName name="_370_________________________________________________________________________________MAÕ_HAØNG">#N/A</definedName>
    <definedName name="_373_________________________________________________________________________________MAÕ_SOÁ_THUEÁ">#N/A</definedName>
    <definedName name="_376_________________________________________________________________________________ÑÔN_GIAÙ">#N/A</definedName>
    <definedName name="_379_________________________________________________________________________________SOÁ_CTÖØ">#N/A</definedName>
    <definedName name="_38_______________________________________________________________________________________________________________SOÁ_LÖÔÏNG">#N/A</definedName>
    <definedName name="_380_________________________________________________________________________________SOÁ_LÖÔÏNG">#N/A</definedName>
    <definedName name="_383_________________________________________________________________________________TEÂN_HAØNG">#N/A</definedName>
    <definedName name="_386_________________________________________________________________________________TEÂN_KHAÙCH_HAØ">#N/A</definedName>
    <definedName name="_389_________________________________________________________________________________THAØNH_TIEÀN">#N/A</definedName>
    <definedName name="_39______________________________________________________________________________________________________________MAÕ_HAØNG">#N/A</definedName>
    <definedName name="_392_________________________________________________________________________________TRÒ_GIAÙ">#N/A</definedName>
    <definedName name="_395_________________________________________________________________________________TRÒ_GIAÙ__VAT">#N/A</definedName>
    <definedName name="_399________________________________________________________________________________MAÕ_HAØNG">#N/A</definedName>
    <definedName name="_3BLXMD">#N/A</definedName>
    <definedName name="_3TU0609">#N/A</definedName>
    <definedName name="_4________________________________________________________________________________________________________________________________SOÁ_LÖÔÏNG">#N/A</definedName>
    <definedName name="_40______________________________________________________________________________________________________________SOÁ_LÖÔÏNG">#N/A</definedName>
    <definedName name="_402________________________________________________________________________________MAÕ_SOÁ_THUEÁ">#N/A</definedName>
    <definedName name="_405________________________________________________________________________________ÑÔN_GIAÙ">#N/A</definedName>
    <definedName name="_408________________________________________________________________________________SOÁ_CTÖØ">#N/A</definedName>
    <definedName name="_409________________________________________________________________________________SOÁ_LÖÔÏNG">#N/A</definedName>
    <definedName name="_40x4">5100</definedName>
    <definedName name="_41_____________________________________________________________________________________________________________MAÕ_HAØNG">#N/A</definedName>
    <definedName name="_412________________________________________________________________________________TEÂN_HAØNG">#N/A</definedName>
    <definedName name="_415________________________________________________________________________________TEÂN_KHAÙCH_HAØ">#N/A</definedName>
    <definedName name="_418________________________________________________________________________________THAØNH_TIEÀN">#N/A</definedName>
    <definedName name="_42_____________________________________________________________________________________________________________SOÁ_LÖÔÏNG">#N/A</definedName>
    <definedName name="_421________________________________________________________________________________TRÒ_GIAÙ">#N/A</definedName>
    <definedName name="_424________________________________________________________________________________TRÒ_GIAÙ__VAT">#N/A</definedName>
    <definedName name="_428_______________________________________________________________________________MAÕ_HAØNG">#N/A</definedName>
    <definedName name="_43____________________________________________________________________________________________________________MAÕ_HAØNG">#N/A</definedName>
    <definedName name="_431_______________________________________________________________________________MAÕ_SOÁ_THUEÁ">#N/A</definedName>
    <definedName name="_434_______________________________________________________________________________ÑÔN_GIAÙ">#N/A</definedName>
    <definedName name="_437_______________________________________________________________________________SOÁ_CTÖØ">#N/A</definedName>
    <definedName name="_438_______________________________________________________________________________SOÁ_LÖÔÏNG">#N/A</definedName>
    <definedName name="_44____________________________________________________________________________________________________________SOÁ_LÖÔÏNG">#N/A</definedName>
    <definedName name="_441_______________________________________________________________________________TEÂN_HAØNG">#N/A</definedName>
    <definedName name="_444_______________________________________________________________________________TEÂN_KHAÙCH_HAØ">#N/A</definedName>
    <definedName name="_447_______________________________________________________________________________THAØNH_TIEÀN">#N/A</definedName>
    <definedName name="_45___________________________________________________________________________________________________________MAÕ_HAØNG">#N/A</definedName>
    <definedName name="_450_______________________________________________________________________________TRÒ_GIAÙ">#N/A</definedName>
    <definedName name="_453_______________________________________________________________________________TRÒ_GIAÙ__VAT">#N/A</definedName>
    <definedName name="_457______________________________________________________________________________MAÕ_HAØNG">#N/A</definedName>
    <definedName name="_46___________________________________________________________________________________________________________SOÁ_LÖÔÏNG">#N/A</definedName>
    <definedName name="_460______________________________________________________________________________MAÕ_SOÁ_THUEÁ">#N/A</definedName>
    <definedName name="_463______________________________________________________________________________ÑÔN_GIAÙ">#N/A</definedName>
    <definedName name="_466______________________________________________________________________________SOÁ_CTÖØ">#N/A</definedName>
    <definedName name="_467______________________________________________________________________________SOÁ_LÖÔÏNG">#N/A</definedName>
    <definedName name="_47__________________________________________________________________________________________________________MAÕ_HAØNG">#N/A</definedName>
    <definedName name="_470______________________________________________________________________________TEÂN_HAØNG">#N/A</definedName>
    <definedName name="_473______________________________________________________________________________TEÂN_KHAÙCH_HAØ">#N/A</definedName>
    <definedName name="_476______________________________________________________________________________THAØNH_TIEÀN">#N/A</definedName>
    <definedName name="_479______________________________________________________________________________TRÒ_GIAÙ">#N/A</definedName>
    <definedName name="_48__________________________________________________________________________________________________________SOÁ_LÖÔÏNG">#N/A</definedName>
    <definedName name="_482______________________________________________________________________________TRÒ_GIAÙ__VAT">#N/A</definedName>
    <definedName name="_488_____________________________________________________________________________MAÕ_SOÁ_THUEÁ">#N/A</definedName>
    <definedName name="_49_________________________________________________________________________________________________________MAÕ_HAØNG">#N/A</definedName>
    <definedName name="_491_____________________________________________________________________________ÑÔN_GIAÙ">#N/A</definedName>
    <definedName name="_494_____________________________________________________________________________SOÁ_CTÖØ">#N/A</definedName>
    <definedName name="_497_____________________________________________________________________________TEÂN_HAØNG">#N/A</definedName>
    <definedName name="_4CNT240">#N/A</definedName>
    <definedName name="_4CTL240">#N/A</definedName>
    <definedName name="_4FCO100">#N/A</definedName>
    <definedName name="_4HDCTT4">#N/A</definedName>
    <definedName name="_4HNCTT4">#N/A</definedName>
    <definedName name="_4LBCO01">#N/A</definedName>
    <definedName name="_5_______________________________________________________________________________________________________________________________MAÕ_HAØNG">#N/A</definedName>
    <definedName name="_50_________________________________________________________________________________________________________SOÁ_LÖÔÏNG">#N/A</definedName>
    <definedName name="_500_____________________________________________________________________________TEÂN_KHAÙCH_HAØ">#N/A</definedName>
    <definedName name="_503_____________________________________________________________________________THAØNH_TIEÀN">#N/A</definedName>
    <definedName name="_506_____________________________________________________________________________TRÒ_GIAÙ">#N/A</definedName>
    <definedName name="_509_____________________________________________________________________________TRÒ_GIAÙ__VAT">#N/A</definedName>
    <definedName name="_51________________________________________________________________________________________________________MAÕ_HAØNG">#N/A</definedName>
    <definedName name="_515____________________________________________________________________________MAÕ_SOÁ_THUEÁ">#N/A</definedName>
    <definedName name="_518____________________________________________________________________________ÑÔN_GIAÙ">#N/A</definedName>
    <definedName name="_52________________________________________________________________________________________________________SOÁ_LÖÔÏNG">#N/A</definedName>
    <definedName name="_521____________________________________________________________________________SOÁ_CTÖØ">#N/A</definedName>
    <definedName name="_524____________________________________________________________________________TEÂN_HAØNG">#N/A</definedName>
    <definedName name="_527____________________________________________________________________________TEÂN_KHAÙCH_HAØ">#N/A</definedName>
    <definedName name="_53_______________________________________________________________________________________________________MAÕ_HAØNG">#N/A</definedName>
    <definedName name="_530____________________________________________________________________________THAØNH_TIEÀN">#N/A</definedName>
    <definedName name="_533____________________________________________________________________________TRÒ_GIAÙ">#N/A</definedName>
    <definedName name="_536____________________________________________________________________________TRÒ_GIAÙ__VAT">#N/A</definedName>
    <definedName name="_54_______________________________________________________________________________________________________SOÁ_LÖÔÏNG">#N/A</definedName>
    <definedName name="_542___________________________________________________________________________MAÕ_SOÁ_THUEÁ">#N/A</definedName>
    <definedName name="_545___________________________________________________________________________ÑÔN_GIAÙ">#N/A</definedName>
    <definedName name="_548___________________________________________________________________________SOÁ_CTÖØ">#N/A</definedName>
    <definedName name="_55______________________________________________________________________________________________________MAÕ_HAØNG">#N/A</definedName>
    <definedName name="_551___________________________________________________________________________TEÂN_HAØNG">#N/A</definedName>
    <definedName name="_554___________________________________________________________________________TEÂN_KHAÙCH_HAØ">#N/A</definedName>
    <definedName name="_557___________________________________________________________________________THAØNH_TIEÀN">#N/A</definedName>
    <definedName name="_56______________________________________________________________________________________________________SOÁ_LÖÔÏNG">#N/A</definedName>
    <definedName name="_560___________________________________________________________________________TRÒ_GIAÙ">#N/A</definedName>
    <definedName name="_563___________________________________________________________________________TRÒ_GIAÙ__VAT">#N/A</definedName>
    <definedName name="_569__________________________________________________________________________MAÕ_SOÁ_THUEÁ">#N/A</definedName>
    <definedName name="_57_____________________________________________________________________________________________________MAÕ_HAØNG">#N/A</definedName>
    <definedName name="_572__________________________________________________________________________ÑÔN_GIAÙ">#N/A</definedName>
    <definedName name="_575__________________________________________________________________________SOÁ_CTÖØ">#N/A</definedName>
    <definedName name="_578__________________________________________________________________________TEÂN_HAØNG">#N/A</definedName>
    <definedName name="_58_____________________________________________________________________________________________________SOÁ_LÖÔÏNG">#N/A</definedName>
    <definedName name="_581__________________________________________________________________________TEÂN_KHAÙCH_HAØ">#N/A</definedName>
    <definedName name="_584__________________________________________________________________________THAØNH_TIEÀN">#N/A</definedName>
    <definedName name="_587__________________________________________________________________________TRÒ_GIAÙ">#N/A</definedName>
    <definedName name="_59____________________________________________________________________________________________________MAÕ_HAØNG">#N/A</definedName>
    <definedName name="_590__________________________________________________________________________TRÒ_GIAÙ__VAT">#N/A</definedName>
    <definedName name="_596_________________________________________________________________________MAÕ_SOÁ_THUEÁ">#N/A</definedName>
    <definedName name="_599_________________________________________________________________________ÑÔN_GIAÙ">#N/A</definedName>
    <definedName name="_6_______________________________________________________________________________________________________________________________SOÁ_LÖÔÏNG">#N/A</definedName>
    <definedName name="_60____________________________________________________________________________________________________SOÁ_LÖÔÏNG">#N/A</definedName>
    <definedName name="_602_________________________________________________________________________SOÁ_CTÖØ">#N/A</definedName>
    <definedName name="_605_________________________________________________________________________TEÂN_HAØNG">#N/A</definedName>
    <definedName name="_608_________________________________________________________________________TEÂN_KHAÙCH_HAØ">#N/A</definedName>
    <definedName name="_61___________________________________________________________________________________________________MAÕ_HAØNG">#N/A</definedName>
    <definedName name="_611_________________________________________________________________________THAØNH_TIEÀN">#N/A</definedName>
    <definedName name="_614_________________________________________________________________________TRÒ_GIAÙ">#N/A</definedName>
    <definedName name="_617_________________________________________________________________________TRÒ_GIAÙ__VAT">#N/A</definedName>
    <definedName name="_62___________________________________________________________________________________________________SOÁ_LÖÔÏNG">#N/A</definedName>
    <definedName name="_623________________________________________________________________________MAÕ_SOÁ_THUEÁ">#N/A</definedName>
    <definedName name="_626________________________________________________________________________ÑÔN_GIAÙ">#N/A</definedName>
    <definedName name="_629________________________________________________________________________SOÁ_CTÖØ">#N/A</definedName>
    <definedName name="_63__________________________________________________________________________________________________MAÕ_HAØNG">#N/A</definedName>
    <definedName name="_632________________________________________________________________________TEÂN_HAØNG">#N/A</definedName>
    <definedName name="_635________________________________________________________________________TEÂN_KHAÙCH_HAØ">#N/A</definedName>
    <definedName name="_638________________________________________________________________________THAØNH_TIEÀN">#N/A</definedName>
    <definedName name="_64__________________________________________________________________________________________________SOÁ_LÖÔÏNG">#N/A</definedName>
    <definedName name="_641________________________________________________________________________TRÒ_GIAÙ">#N/A</definedName>
    <definedName name="_644________________________________________________________________________TRÒ_GIAÙ__VAT">#N/A</definedName>
    <definedName name="_65_________________________________________________________________________________________________MAÕ_HAØNG">#N/A</definedName>
    <definedName name="_650_______________________________________________________________________MAÕ_SOÁ_THUEÁ">#N/A</definedName>
    <definedName name="_653_______________________________________________________________________ÑÔN_GIAÙ">#N/A</definedName>
    <definedName name="_656_______________________________________________________________________SOÁ_CTÖØ">#N/A</definedName>
    <definedName name="_659_______________________________________________________________________TEÂN_HAØNG">#N/A</definedName>
    <definedName name="_66_________________________________________________________________________________________________SOÁ_LÖÔÏNG">#N/A</definedName>
    <definedName name="_662_______________________________________________________________________TEÂN_KHAÙCH_HAØ">#N/A</definedName>
    <definedName name="_665_______________________________________________________________________THAØNH_TIEÀN">#N/A</definedName>
    <definedName name="_668_______________________________________________________________________TRÒ_GIAÙ">#N/A</definedName>
    <definedName name="_67________________________________________________________________________________________________MAÕ_HAØNG">#N/A</definedName>
    <definedName name="_671_______________________________________________________________________TRÒ_GIAÙ__VAT">#N/A</definedName>
    <definedName name="_677______________________________________________________________________MAÕ_SOÁ_THUEÁ">#N/A</definedName>
    <definedName name="_68________________________________________________________________________________________________SOÁ_LÖÔÏNG">#N/A</definedName>
    <definedName name="_680______________________________________________________________________ÑÔN_GIAÙ">#N/A</definedName>
    <definedName name="_683______________________________________________________________________SOÁ_CTÖØ">#N/A</definedName>
    <definedName name="_686______________________________________________________________________TEÂN_HAØNG">#N/A</definedName>
    <definedName name="_689______________________________________________________________________TEÂN_KHAÙCH_HAØ">#N/A</definedName>
    <definedName name="_69_______________________________________________________________________________________________MAÕ_HAØNG">#N/A</definedName>
    <definedName name="_692______________________________________________________________________THAØNH_TIEÀN">#N/A</definedName>
    <definedName name="_695______________________________________________________________________TRÒ_GIAÙ">#N/A</definedName>
    <definedName name="_698______________________________________________________________________TRÒ_GIAÙ__VAT">#N/A</definedName>
    <definedName name="_7______________________________________________________________________________________________________________________________MAÕ_HAØNG">#N/A</definedName>
    <definedName name="_70_______________________________________________________________________________________________SOÁ_LÖÔÏNG">#N/A</definedName>
    <definedName name="_704_____________________________________________________________________MAÕ_SOÁ_THUEÁ">#N/A</definedName>
    <definedName name="_707_____________________________________________________________________ÑÔN_GIAÙ">#N/A</definedName>
    <definedName name="_71______________________________________________________________________________________________MAÕ_HAØNG">#N/A</definedName>
    <definedName name="_710_____________________________________________________________________SOÁ_CTÖØ">#N/A</definedName>
    <definedName name="_713_____________________________________________________________________TEÂN_HAØNG">#N/A</definedName>
    <definedName name="_716_____________________________________________________________________TEÂN_KHAÙCH_HAØ">#N/A</definedName>
    <definedName name="_719_____________________________________________________________________THAØNH_TIEÀN">#N/A</definedName>
    <definedName name="_72______________________________________________________________________________________________SOÁ_LÖÔÏNG">#N/A</definedName>
    <definedName name="_722_____________________________________________________________________TRÒ_GIAÙ">#N/A</definedName>
    <definedName name="_725_____________________________________________________________________TRÒ_GIAÙ__VAT">#N/A</definedName>
    <definedName name="_73_____________________________________________________________________________________________MAÕ_HAØNG">#N/A</definedName>
    <definedName name="_731____________________________________________________________________MAÕ_SOÁ_THUEÁ">#N/A</definedName>
    <definedName name="_734____________________________________________________________________ÑÔN_GIAÙ">#N/A</definedName>
    <definedName name="_737____________________________________________________________________SOÁ_CTÖØ">#N/A</definedName>
    <definedName name="_74_____________________________________________________________________________________________SOÁ_LÖÔÏNG">#N/A</definedName>
    <definedName name="_740____________________________________________________________________TEÂN_HAØNG">#N/A</definedName>
    <definedName name="_743____________________________________________________________________TEÂN_KHAÙCH_HAØ">#N/A</definedName>
    <definedName name="_746____________________________________________________________________THAØNH_TIEÀN">#N/A</definedName>
    <definedName name="_749____________________________________________________________________TRÒ_GIAÙ">#N/A</definedName>
    <definedName name="_75____________________________________________________________________________________________MAÕ_HAØNG">#N/A</definedName>
    <definedName name="_752____________________________________________________________________TRÒ_GIAÙ__VAT">#N/A</definedName>
    <definedName name="_758___________________________________________________________________MAÕ_SOÁ_THUEÁ">#N/A</definedName>
    <definedName name="_76____________________________________________________________________________________________SOÁ_LÖÔÏNG">#N/A</definedName>
    <definedName name="_761___________________________________________________________________ÑÔN_GIAÙ">#N/A</definedName>
    <definedName name="_764___________________________________________________________________SOÁ_CTÖØ">#N/A</definedName>
    <definedName name="_767___________________________________________________________________TEÂN_HAØNG">#N/A</definedName>
    <definedName name="_770___________________________________________________________________TEÂN_KHAÙCH_HAØ">#N/A</definedName>
    <definedName name="_773___________________________________________________________________THAØNH_TIEÀN">#N/A</definedName>
    <definedName name="_776___________________________________________________________________TRÒ_GIAÙ">#N/A</definedName>
    <definedName name="_779___________________________________________________________________TRÒ_GIAÙ__VAT">#N/A</definedName>
    <definedName name="_785__________________________________________________________________MAÕ_SOÁ_THUEÁ">#N/A</definedName>
    <definedName name="_788__________________________________________________________________ÑÔN_GIAÙ">#N/A</definedName>
    <definedName name="_791__________________________________________________________________SOÁ_CTÖØ">#N/A</definedName>
    <definedName name="_794__________________________________________________________________TEÂN_HAØNG">#N/A</definedName>
    <definedName name="_797__________________________________________________________________TEÂN_KHAÙCH_HAØ">#N/A</definedName>
    <definedName name="_8______________________________________________________________________________________________________________________________SOÁ_LÖÔÏNG">#N/A</definedName>
    <definedName name="_80___________________________________________________________________________________________MAÕ_HAØNG">#N/A</definedName>
    <definedName name="_800__________________________________________________________________THAØNH_TIEÀN">#N/A</definedName>
    <definedName name="_803__________________________________________________________________TRÒ_GIAÙ">#N/A</definedName>
    <definedName name="_806__________________________________________________________________TRÒ_GIAÙ__VAT">#N/A</definedName>
    <definedName name="_812_________________________________________________________________MAÕ_SOÁ_THUEÁ">#N/A</definedName>
    <definedName name="_815_________________________________________________________________ÑÔN_GIAÙ">#N/A</definedName>
    <definedName name="_818_________________________________________________________________SOÁ_CTÖØ">#N/A</definedName>
    <definedName name="_821_________________________________________________________________TEÂN_HAØNG">#N/A</definedName>
    <definedName name="_824_________________________________________________________________TEÂN_KHAÙCH_HAØ">#N/A</definedName>
    <definedName name="_827_________________________________________________________________THAØNH_TIEÀN">#N/A</definedName>
    <definedName name="_83___________________________________________________________________________________________MAÕ_SOÁ_THUEÁ">#N/A</definedName>
    <definedName name="_830_________________________________________________________________TRÒ_GIAÙ">#N/A</definedName>
    <definedName name="_833_________________________________________________________________TRÒ_GIAÙ__VAT">#N/A</definedName>
    <definedName name="_839___________________________________________________MAÕ_SOÁ_THUEÁ">#N/A</definedName>
    <definedName name="_842___________________________________________________ÑÔN_GIAÙ">#N/A</definedName>
    <definedName name="_845___________________________________________________SOÁ_CTÖØ">#N/A</definedName>
    <definedName name="_848___________________________________________________TEÂN_HAØNG">#N/A</definedName>
    <definedName name="_851___________________________________________________TEÂN_KHAÙCH_HAØ">#N/A</definedName>
    <definedName name="_854___________________________________________________THAØNH_TIEÀN">#N/A</definedName>
    <definedName name="_857___________________________________________________TRÒ_GIAÙ">#N/A</definedName>
    <definedName name="_86___________________________________________________________________________________________ÑÔN_GIAÙ">#N/A</definedName>
    <definedName name="_860___________________________________________________TRÒ_GIAÙ__VAT">#N/A</definedName>
    <definedName name="_866__________________________________________________MAÕ_SOÁ_THUEÁ">#N/A</definedName>
    <definedName name="_869__________________________________________________ÑÔN_GIAÙ">#N/A</definedName>
    <definedName name="_872__________________________________________________SOÁ_CTÖØ">#N/A</definedName>
    <definedName name="_875__________________________________________________TEÂN_HAØNG">#N/A</definedName>
    <definedName name="_878__________________________________________________TEÂN_KHAÙCH_HAØ">#N/A</definedName>
    <definedName name="_881__________________________________________________THAØNH_TIEÀN">#N/A</definedName>
    <definedName name="_884__________________________________________________TRÒ_GIAÙ">#N/A</definedName>
    <definedName name="_887__________________________________________________TRÒ_GIAÙ__VAT">#N/A</definedName>
    <definedName name="_89___________________________________________________________________________________________SOÁ_CTÖØ">#N/A</definedName>
    <definedName name="_893_________________________________________________MAÕ_SOÁ_THUEÁ">#N/A</definedName>
    <definedName name="_896_________________________________________________ÑÔN_GIAÙ">#N/A</definedName>
    <definedName name="_899_________________________________________________SOÁ_CTÖØ">#N/A</definedName>
    <definedName name="_9_____________________________________________________________________________________________________________________________MAÕ_HAØNG">#N/A</definedName>
    <definedName name="_90___________________________________________________________________________________________SOÁ_LÖÔÏNG">#N/A</definedName>
    <definedName name="_9000951_HOI_NONG_DAN_THANH_LIEM__QUY_HO_TRO_ND" localSheetId="0">ABCD</definedName>
    <definedName name="_9000951_HOI_NONG_DAN_THANH_LIEM__QUY_HO_TRO_ND">ABCD</definedName>
    <definedName name="_902_________________________________________________TEÂN_HAØNG">#N/A</definedName>
    <definedName name="_905_________________________________________________TEÂN_KHAÙCH_HAØ">#N/A</definedName>
    <definedName name="_908_________________________________________________THAØNH_TIEÀN">#N/A</definedName>
    <definedName name="_911_________________________________________________TRÒ_GIAÙ">#N/A</definedName>
    <definedName name="_914_________________________________________________TRÒ_GIAÙ__VAT">#N/A</definedName>
    <definedName name="_920________________________________________________MAÕ_SOÁ_THUEÁ">#N/A</definedName>
    <definedName name="_923________________________________________________ÑÔN_GIAÙ">#N/A</definedName>
    <definedName name="_926________________________________________________SOÁ_CTÖØ">#N/A</definedName>
    <definedName name="_929________________________________________________TEÂN_HAØNG">#N/A</definedName>
    <definedName name="_93___________________________________________________________________________________________TEÂN_HAØNG">#N/A</definedName>
    <definedName name="_932________________________________________________TEÂN_KHAÙCH_HAØ">#N/A</definedName>
    <definedName name="_935________________________________________________THAØNH_TIEÀN">#N/A</definedName>
    <definedName name="_938________________________________________________TRÒ_GIAÙ">#N/A</definedName>
    <definedName name="_941________________________________________________TRÒ_GIAÙ__VAT">#N/A</definedName>
    <definedName name="_947_______________________________________________MAÕ_SOÁ_THUEÁ">#N/A</definedName>
    <definedName name="_950_______________________________________________ÑÔN_GIAÙ">#N/A</definedName>
    <definedName name="_953_______________________________________________SOÁ_CTÖØ">#N/A</definedName>
    <definedName name="_956_______________________________________________TEÂN_HAØNG">#N/A</definedName>
    <definedName name="_959_______________________________________________TEÂN_KHAÙCH_HAØ">#N/A</definedName>
    <definedName name="_96___________________________________________________________________________________________TEÂN_KHAÙCH_HAØ">#N/A</definedName>
    <definedName name="_962_______________________________________________THAØNH_TIEÀN">#N/A</definedName>
    <definedName name="_965_______________________________________________TRÒ_GIAÙ">#N/A</definedName>
    <definedName name="_968_______________________________________________TRÒ_GIAÙ__VAT">#N/A</definedName>
    <definedName name="_974______________________________________________MAÕ_SOÁ_THUEÁ">#N/A</definedName>
    <definedName name="_977______________________________________________ÑÔN_GIAÙ">#N/A</definedName>
    <definedName name="_980______________________________________________SOÁ_CTÖØ">#N/A</definedName>
    <definedName name="_983______________________________________________TEÂN_HAØNG">#N/A</definedName>
    <definedName name="_986______________________________________________TEÂN_KHAÙCH_HAØ">#N/A</definedName>
    <definedName name="_989______________________________________________THAØNH_TIEÀN">#N/A</definedName>
    <definedName name="_99___________________________________________________________________________________________THAØNH_TIEÀN">#N/A</definedName>
    <definedName name="_992______________________________________________TRÒ_GIAÙ">#N/A</definedName>
    <definedName name="_995______________________________________________TRÒ_GIAÙ__VAT">#N/A</definedName>
    <definedName name="_a_">#N/A</definedName>
    <definedName name="_a1">#N/A</definedName>
    <definedName name="_A100000">#N/A</definedName>
    <definedName name="_a129" localSheetId="0"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0"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90000">#N/A</definedName>
    <definedName name="_atn1">#N/A</definedName>
    <definedName name="_atn10">#N/A</definedName>
    <definedName name="_atn2">#N/A</definedName>
    <definedName name="_atn3">#N/A</definedName>
    <definedName name="_atn4">#N/A</definedName>
    <definedName name="_atn5">#N/A</definedName>
    <definedName name="_atn6">#N/A</definedName>
    <definedName name="_atn7">#N/A</definedName>
    <definedName name="_atn8">#N/A</definedName>
    <definedName name="_atn9">#N/A</definedName>
    <definedName name="_b_">#N/A</definedName>
    <definedName name="_bac1">#N/A</definedName>
    <definedName name="_bac2">#N/A</definedName>
    <definedName name="_bac3">#N/A</definedName>
    <definedName name="_ban1">#N/A</definedName>
    <definedName name="_Bia1">#N/A</definedName>
    <definedName name="_Bia2">#N/A</definedName>
    <definedName name="_bnc2">#N/A</definedName>
    <definedName name="_bnc3">#N/A</definedName>
    <definedName name="_bnc4">#N/A</definedName>
    <definedName name="_bnc5">#N/A</definedName>
    <definedName name="_boi1">#N/A</definedName>
    <definedName name="_boi2">#N/A</definedName>
    <definedName name="_btc20">#N/A</definedName>
    <definedName name="_btc30">#N/A</definedName>
    <definedName name="_btc35">#N/A</definedName>
    <definedName name="_btc40">#N/A</definedName>
    <definedName name="_btc50">#N/A</definedName>
    <definedName name="_btd70">#N/A</definedName>
    <definedName name="_btm10">#N/A</definedName>
    <definedName name="_btm100">#N/A</definedName>
    <definedName name="_BTM150">#N/A</definedName>
    <definedName name="_BTM200">#N/A</definedName>
    <definedName name="_BTM250">#N/A</definedName>
    <definedName name="_btM300">#N/A</definedName>
    <definedName name="_btm350">#N/A</definedName>
    <definedName name="_btm400">#N/A</definedName>
    <definedName name="_BTM50">#N/A</definedName>
    <definedName name="_btm500">#N/A</definedName>
    <definedName name="_bua25">#N/A</definedName>
    <definedName name="_bua75">#N/A</definedName>
    <definedName name="_Builtin0" hidden="1">#N/A</definedName>
    <definedName name="_buM16">#N/A</definedName>
    <definedName name="_buM20">#N/A</definedName>
    <definedName name="_C_Lphi_4ab">#N/A</definedName>
    <definedName name="_Can2">#N/A</definedName>
    <definedName name="_cao1">#N/A</definedName>
    <definedName name="_cao2">#N/A</definedName>
    <definedName name="_cao3">#N/A</definedName>
    <definedName name="_cao4">#N/A</definedName>
    <definedName name="_cao5">#N/A</definedName>
    <definedName name="_cao6">#N/A</definedName>
    <definedName name="_cap2005">#N/A</definedName>
    <definedName name="_cat2">#N/A</definedName>
    <definedName name="_cat3">#N/A</definedName>
    <definedName name="_cat4">#N/A</definedName>
    <definedName name="_cat5">#N/A</definedName>
    <definedName name="_Cau2">#N/A</definedName>
    <definedName name="_cau5">#N/A</definedName>
    <definedName name="_cau6">#N/A</definedName>
    <definedName name="_cay75">#N/A</definedName>
    <definedName name="_CHL3">#N/A</definedName>
    <definedName name="_CON1">#N/A</definedName>
    <definedName name="_CON2">#N/A</definedName>
    <definedName name="_cot1">#N/A</definedName>
    <definedName name="_Count">4</definedName>
    <definedName name="_CPC5">#N/A</definedName>
    <definedName name="_cpd1">#N/A</definedName>
    <definedName name="_cpd2">#N/A</definedName>
    <definedName name="_CPhi_Bhiem">#N/A</definedName>
    <definedName name="_CPhi_BQLDA">#N/A</definedName>
    <definedName name="_CPhi_DBaoGT">#N/A</definedName>
    <definedName name="_CPhi_Kdinh">#N/A</definedName>
    <definedName name="_CPhi_Nthu_KThanh">#N/A</definedName>
    <definedName name="_CPhi_QToan">#N/A</definedName>
    <definedName name="_CPhiTKe_13">#N/A</definedName>
    <definedName name="_ctd80">#N/A</definedName>
    <definedName name="_D1">#N/A</definedName>
    <definedName name="_d1500" localSheetId="0" hidden="1">{"'Sheet1'!$L$16"}</definedName>
    <definedName name="_d1500" hidden="1">{"'Sheet1'!$L$16"}</definedName>
    <definedName name="_d2">#N/A</definedName>
    <definedName name="_dai1">#N/A</definedName>
    <definedName name="_dai2">#N/A</definedName>
    <definedName name="_dai3">#N/A</definedName>
    <definedName name="_dai4">#N/A</definedName>
    <definedName name="_dai5">#N/A</definedName>
    <definedName name="_dai6">#N/A</definedName>
    <definedName name="_dam16">#N/A</definedName>
    <definedName name="_dam18">#N/A</definedName>
    <definedName name="_dam25">#N/A</definedName>
    <definedName name="_dan1">#N/A</definedName>
    <definedName name="_dan2">#N/A</definedName>
    <definedName name="_dao125">#N/A</definedName>
    <definedName name="_dcp1">#N/A</definedName>
    <definedName name="_dcp2">#N/A</definedName>
    <definedName name="_ddn400">#N/A</definedName>
    <definedName name="_ddn600">#N/A</definedName>
    <definedName name="_deo1">#N/A</definedName>
    <definedName name="_deo10">#N/A</definedName>
    <definedName name="_deo2">#N/A</definedName>
    <definedName name="_deo3">#N/A</definedName>
    <definedName name="_deo4">#N/A</definedName>
    <definedName name="_deo5">#N/A</definedName>
    <definedName name="_deo6">#N/A</definedName>
    <definedName name="_deo7">#N/A</definedName>
    <definedName name="_deo8">#N/A</definedName>
    <definedName name="_deo9">#N/A</definedName>
    <definedName name="_dui15">#N/A</definedName>
    <definedName name="_E99999">#N/A</definedName>
    <definedName name="_eta1">#N/A</definedName>
    <definedName name="_f5" localSheetId="0" hidden="1">{"'Sheet1'!$L$16"}</definedName>
    <definedName name="_f5" hidden="1">{"'Sheet1'!$L$16"}</definedName>
    <definedName name="_fcd3">#N/A</definedName>
    <definedName name="_FIL2">#N/A</definedName>
    <definedName name="_Fill" hidden="1">#REF!</definedName>
    <definedName name="_Fill_1">"#REF!"</definedName>
    <definedName name="_xlnm._FilterDatabase" localSheetId="0" hidden="1">'7.Chi NS thi xa Phan bo- ok'!$A$7:$Z$7</definedName>
    <definedName name="_xlnm._FilterDatabase" hidden="1">#N/A</definedName>
    <definedName name="_fpo1">#N/A</definedName>
    <definedName name="_gDC1">#N/A</definedName>
    <definedName name="_gDC3">#N/A</definedName>
    <definedName name="_gDW1">#N/A</definedName>
    <definedName name="_gdw2">#N/A</definedName>
    <definedName name="_gDW3">#N/A</definedName>
    <definedName name="_gLL1">#N/A</definedName>
    <definedName name="_gLL3">#N/A</definedName>
    <definedName name="_gon4">#N/A</definedName>
    <definedName name="_gvl1">#N/A</definedName>
    <definedName name="_gxm30">#N/A</definedName>
    <definedName name="_h_">#N/A</definedName>
    <definedName name="_h1" localSheetId="0" hidden="1">{"'Sheet1'!$L$16"}</definedName>
    <definedName name="_h1" hidden="1">{"'Sheet1'!$L$16"}</definedName>
    <definedName name="_h10" localSheetId="0" hidden="1">{#N/A,#N/A,FALSE,"Chi tiÆt"}</definedName>
    <definedName name="_h10" hidden="1">{#N/A,#N/A,FALSE,"Chi tiÆt"}</definedName>
    <definedName name="_h5" localSheetId="0" hidden="1">{"'Sheet1'!$L$16"}</definedName>
    <definedName name="_h5" hidden="1">{"'Sheet1'!$L$16"}</definedName>
    <definedName name="_h6" localSheetId="0" hidden="1">{"'Sheet1'!$L$16"}</definedName>
    <definedName name="_h6" hidden="1">{"'Sheet1'!$L$16"}</definedName>
    <definedName name="_h7" localSheetId="0" hidden="1">{"'Sheet1'!$L$16"}</definedName>
    <definedName name="_h7" hidden="1">{"'Sheet1'!$L$16"}</definedName>
    <definedName name="_h8" localSheetId="0" hidden="1">{"'Sheet1'!$L$16"}</definedName>
    <definedName name="_h8" hidden="1">{"'Sheet1'!$L$16"}</definedName>
    <definedName name="_h9" localSheetId="0" hidden="1">{"'Sheet1'!$L$16"}</definedName>
    <definedName name="_h9" hidden="1">{"'Sheet1'!$L$16"}</definedName>
    <definedName name="_H90000">#N/A</definedName>
    <definedName name="_han23">#N/A</definedName>
    <definedName name="_hcd3">#N/A</definedName>
    <definedName name="_hh1">#N/A</definedName>
    <definedName name="_hh2">#N/A</definedName>
    <definedName name="_HKy2">#N/A</definedName>
    <definedName name="_hom2">#N/A</definedName>
    <definedName name="_hom4">#N/A</definedName>
    <definedName name="_hsm1">#N/A</definedName>
    <definedName name="_hsm2">1.1289</definedName>
    <definedName name="_hsn1">#N/A</definedName>
    <definedName name="_hsv1">#N/A</definedName>
    <definedName name="_htb1">#N/A</definedName>
    <definedName name="_hu1" localSheetId="0" hidden="1">{"'Sheet1'!$L$16"}</definedName>
    <definedName name="_hu1" hidden="1">{"'Sheet1'!$L$16"}</definedName>
    <definedName name="_hu2" localSheetId="0" hidden="1">{"'Sheet1'!$L$16"}</definedName>
    <definedName name="_hu2" hidden="1">{"'Sheet1'!$L$16"}</definedName>
    <definedName name="_hu5" localSheetId="0" hidden="1">{"'Sheet1'!$L$16"}</definedName>
    <definedName name="_hu5" hidden="1">{"'Sheet1'!$L$16"}</definedName>
    <definedName name="_hu6" localSheetId="0" hidden="1">{"'Sheet1'!$L$16"}</definedName>
    <definedName name="_hu6" hidden="1">{"'Sheet1'!$L$16"}</definedName>
    <definedName name="_hu7" localSheetId="0" hidden="1">{"'Sheet1'!$L$16"}</definedName>
    <definedName name="_hu7" hidden="1">{"'Sheet1'!$L$16"}</definedName>
    <definedName name="_Key1" hidden="1">#N/A</definedName>
    <definedName name="_Key1_1">"#REF!"</definedName>
    <definedName name="_Key2" hidden="1">#N/A</definedName>
    <definedName name="_Key2_1">"#REF!"</definedName>
    <definedName name="_khu7">#N/A</definedName>
    <definedName name="_kl1">#N/A</definedName>
    <definedName name="_KM188">#N/A</definedName>
    <definedName name="_km189">#N/A</definedName>
    <definedName name="_km193">#N/A</definedName>
    <definedName name="_km194">#N/A</definedName>
    <definedName name="_km195">#N/A</definedName>
    <definedName name="_km196">#N/A</definedName>
    <definedName name="_km197">#N/A</definedName>
    <definedName name="_km198">#N/A</definedName>
    <definedName name="_Km36">#N/A</definedName>
    <definedName name="_Knc1">#N/A</definedName>
    <definedName name="_Knc36">#N/A</definedName>
    <definedName name="_Knc57">#N/A</definedName>
    <definedName name="_Kvl36">#N/A</definedName>
    <definedName name="_L1">#N/A</definedName>
    <definedName name="_L6">#N/A</definedName>
    <definedName name="_lap1">#N/A</definedName>
    <definedName name="_lap2">#N/A</definedName>
    <definedName name="_lb40">#N/A</definedName>
    <definedName name="_LCB1">#N/A</definedName>
    <definedName name="_LL2">#N/A</definedName>
    <definedName name="_LL21">#N/A</definedName>
    <definedName name="_LL22">#N/A</definedName>
    <definedName name="_lop16">#N/A</definedName>
    <definedName name="_lop25">#N/A</definedName>
    <definedName name="_lop9">#N/A</definedName>
    <definedName name="_lr25">#N/A</definedName>
    <definedName name="_LTb40">#N/A</definedName>
    <definedName name="_lu10">#N/A</definedName>
    <definedName name="_lu85">#N/A</definedName>
    <definedName name="_M2" localSheetId="0" hidden="1">{"'Sheet1'!$L$16"}</definedName>
    <definedName name="_M2" hidden="1">{"'Sheet1'!$L$16"}</definedName>
    <definedName name="_ma10">#N/A</definedName>
    <definedName name="_ma3">#N/A</definedName>
    <definedName name="_MA5">#N/A</definedName>
    <definedName name="_ma6">#N/A</definedName>
    <definedName name="_ma7">#N/A</definedName>
    <definedName name="_ma8">#N/A</definedName>
    <definedName name="_ma9">#N/A</definedName>
    <definedName name="_MAC12">#N/A</definedName>
    <definedName name="_MAC46">#N/A</definedName>
    <definedName name="_mai1">#N/A</definedName>
    <definedName name="_mai2">#N/A</definedName>
    <definedName name="_may2">#N/A</definedName>
    <definedName name="_may3">#N/A</definedName>
    <definedName name="_MB1">#N/A</definedName>
    <definedName name="_MB2">#N/A</definedName>
    <definedName name="_MC1">#N/A</definedName>
    <definedName name="_MC2">#N/A</definedName>
    <definedName name="_MCB600">#N/A</definedName>
    <definedName name="_MCB800">#N/A</definedName>
    <definedName name="_md16">#N/A</definedName>
    <definedName name="_md25">#N/A</definedName>
    <definedName name="_md9">#N/A</definedName>
    <definedName name="_mdb1">#N/A</definedName>
    <definedName name="_MDC1">#N/A</definedName>
    <definedName name="_MDC2">#N/A</definedName>
    <definedName name="_MDL1">#N/A</definedName>
    <definedName name="_MDL2">#N/A</definedName>
    <definedName name="_mh2">#N/A</definedName>
    <definedName name="_mh23">#N/A</definedName>
    <definedName name="_mk42">#N/A</definedName>
    <definedName name="_mk65">#N/A</definedName>
    <definedName name="_mkD42">#N/A</definedName>
    <definedName name="_mkn17">#N/A</definedName>
    <definedName name="_MLL1">#N/A</definedName>
    <definedName name="_MLL3">#N/A</definedName>
    <definedName name="_MN1">#N/A</definedName>
    <definedName name="_MN2">#N/A</definedName>
    <definedName name="_mnk10">#N/A</definedName>
    <definedName name="_mnk1200">#N/A</definedName>
    <definedName name="_mnk17">#N/A</definedName>
    <definedName name="_mnk6">#N/A</definedName>
    <definedName name="_mnk9">#N/A</definedName>
    <definedName name="_MT1">#N/A</definedName>
    <definedName name="_MT2">#N/A</definedName>
    <definedName name="_mtc1">#N/A</definedName>
    <definedName name="_mtc3">#N/A</definedName>
    <definedName name="_mtc4">#N/A</definedName>
    <definedName name="_MVL486">#N/A</definedName>
    <definedName name="_mw2">#N/A</definedName>
    <definedName name="_mx1">#N/A</definedName>
    <definedName name="_mx2">#N/A</definedName>
    <definedName name="_na1">#N/A</definedName>
    <definedName name="_na2">#N/A</definedName>
    <definedName name="_na3">#N/A</definedName>
    <definedName name="_NC100">#N/A</definedName>
    <definedName name="_NC150">#N/A</definedName>
    <definedName name="_nc151">#N/A</definedName>
    <definedName name="_NC2">#N/A</definedName>
    <definedName name="_NC200">#N/A</definedName>
    <definedName name="_nc25">#N/A</definedName>
    <definedName name="_nc27">#N/A</definedName>
    <definedName name="_NC3">#N/A</definedName>
    <definedName name="_nc30">#N/A</definedName>
    <definedName name="_nc32">#N/A</definedName>
    <definedName name="_nc35">#N/A</definedName>
    <definedName name="_nc37">#N/A</definedName>
    <definedName name="_NC4">#N/A</definedName>
    <definedName name="_nc40">#N/A</definedName>
    <definedName name="_nc45">#N/A</definedName>
    <definedName name="_nc46">#N/A</definedName>
    <definedName name="_NC5">#N/A</definedName>
    <definedName name="_nc50">#N/A</definedName>
    <definedName name="_nc6">#N/A</definedName>
    <definedName name="_nc7">#N/A</definedName>
    <definedName name="_ncc2">#N/A</definedName>
    <definedName name="_NCC3">#N/A</definedName>
    <definedName name="_NCC4">#N/A</definedName>
    <definedName name="_ncc5">#N/A</definedName>
    <definedName name="_ncc6">#N/A</definedName>
    <definedName name="_ncc7">#N/A</definedName>
    <definedName name="_NCL100">#N/A</definedName>
    <definedName name="_NCL200">#N/A</definedName>
    <definedName name="_NCL250">#N/A</definedName>
    <definedName name="_ncm200">#N/A</definedName>
    <definedName name="_NET2">#N/A</definedName>
    <definedName name="_nga3">#N/A</definedName>
    <definedName name="_nin190">#N/A</definedName>
    <definedName name="_NPV11">#N/A</definedName>
    <definedName name="_npv22">#N/A</definedName>
    <definedName name="_ns02" localSheetId="0" hidden="1">{"'Sheet1'!$L$16"}</definedName>
    <definedName name="_ns02" hidden="1">{"'Sheet1'!$L$16"}</definedName>
    <definedName name="_NSO2" localSheetId="0" hidden="1">{"'Sheet1'!$L$16"}</definedName>
    <definedName name="_NSO2" hidden="1">{"'Sheet1'!$L$16"}</definedName>
    <definedName name="_od100">#N/A</definedName>
    <definedName name="_ond100">#N/A</definedName>
    <definedName name="_Order1" hidden="1">255</definedName>
    <definedName name="_Order2" hidden="1">255</definedName>
    <definedName name="_ot150">#N/A</definedName>
    <definedName name="_oto5">#N/A</definedName>
    <definedName name="_oto7">#N/A</definedName>
    <definedName name="_PA3" localSheetId="0" hidden="1">{"'Sheet1'!$L$16"}</definedName>
    <definedName name="_PA3" hidden="1">{"'Sheet1'!$L$16"}</definedName>
    <definedName name="_pc30">#N/A</definedName>
    <definedName name="_Ph30">#N/A</definedName>
    <definedName name="_phi10">#N/A</definedName>
    <definedName name="_phi1000">#N/A</definedName>
    <definedName name="_phi12">#N/A</definedName>
    <definedName name="_phi14">#N/A</definedName>
    <definedName name="_phi1500">#N/A</definedName>
    <definedName name="_phi16">#N/A</definedName>
    <definedName name="_phi18">#N/A</definedName>
    <definedName name="_phi20">#N/A</definedName>
    <definedName name="_phi2000">#N/A</definedName>
    <definedName name="_phi22">#N/A</definedName>
    <definedName name="_phi25">#N/A</definedName>
    <definedName name="_phi28">#N/A</definedName>
    <definedName name="_phi50">#N/A</definedName>
    <definedName name="_phi6">#N/A</definedName>
    <definedName name="_phi750">#N/A</definedName>
    <definedName name="_phi8">#N/A</definedName>
    <definedName name="_PL1">#N/A</definedName>
    <definedName name="_PL2">#N/A</definedName>
    <definedName name="_PM1">#N/A</definedName>
    <definedName name="_PXB80">#N/A</definedName>
    <definedName name="_qh2">#N/A</definedName>
    <definedName name="_QL10">#N/A</definedName>
    <definedName name="_rai20">#N/A</definedName>
    <definedName name="_rai50">#N/A</definedName>
    <definedName name="_Rd1">#N/A</definedName>
    <definedName name="_RHH1">#N/A</definedName>
    <definedName name="_RHH10">#N/A</definedName>
    <definedName name="_RHP1">#N/A</definedName>
    <definedName name="_RHP10">#N/A</definedName>
    <definedName name="_RI1">#N/A</definedName>
    <definedName name="_RI10">#N/A</definedName>
    <definedName name="_RII1">#N/A</definedName>
    <definedName name="_RII10">#N/A</definedName>
    <definedName name="_RIP1">#N/A</definedName>
    <definedName name="_RIP10">#N/A</definedName>
    <definedName name="_rp95">#N/A</definedName>
    <definedName name="_Ru">#N/A</definedName>
    <definedName name="_san108">#N/A</definedName>
    <definedName name="_san110">#N/A</definedName>
    <definedName name="_sat10">#N/A</definedName>
    <definedName name="_sat12">#N/A</definedName>
    <definedName name="_sat14">#N/A</definedName>
    <definedName name="_sat16">#N/A</definedName>
    <definedName name="_sat20">#N/A</definedName>
    <definedName name="_Sat27">#N/A</definedName>
    <definedName name="_Sat6">#N/A</definedName>
    <definedName name="_sat8">#N/A</definedName>
    <definedName name="_SAU4">#N/A</definedName>
    <definedName name="_sc1">#N/A</definedName>
    <definedName name="_SC2">#N/A</definedName>
    <definedName name="_sc3">#N/A</definedName>
    <definedName name="_Sdd33">#N/A</definedName>
    <definedName name="_Sdh33">#N/A</definedName>
    <definedName name="_slg1">#N/A</definedName>
    <definedName name="_slg2">#N/A</definedName>
    <definedName name="_slg3">#N/A</definedName>
    <definedName name="_slg4">#N/A</definedName>
    <definedName name="_slg5">#N/A</definedName>
    <definedName name="_slg6">#N/A</definedName>
    <definedName name="_SN3">#N/A</definedName>
    <definedName name="_Sort" localSheetId="0" hidden="1">#REF!</definedName>
    <definedName name="_Sort" hidden="1">#REF!</definedName>
    <definedName name="_Sort_1">"#REF!"</definedName>
    <definedName name="_SPL4">#N/A</definedName>
    <definedName name="_Stb33">#N/A</definedName>
    <definedName name="_STD0898">#N/A</definedName>
    <definedName name="_su12">#N/A</definedName>
    <definedName name="_Su70">#N/A</definedName>
    <definedName name="_sua20">#N/A</definedName>
    <definedName name="_sua30">#N/A</definedName>
    <definedName name="_T10" localSheetId="0" hidden="1">{"'Sheet1'!$L$16"}</definedName>
    <definedName name="_T10" hidden="1">{"'Sheet1'!$L$16"}</definedName>
    <definedName name="_TB1">#N/A</definedName>
    <definedName name="_tb2" localSheetId="0" hidden="1">{"'Sheet1'!$L$16"}</definedName>
    <definedName name="_tb2" hidden="1">{"'Sheet1'!$L$16"}</definedName>
    <definedName name="_tct5">#N/A</definedName>
    <definedName name="_tg1">#N/A</definedName>
    <definedName name="_tg10">#N/A</definedName>
    <definedName name="_tg16">#N/A</definedName>
    <definedName name="_tg427">#N/A</definedName>
    <definedName name="_TH20">#N/A</definedName>
    <definedName name="_TK1">#N/A</definedName>
    <definedName name="_TK155">#N/A</definedName>
    <definedName name="_TK422">#N/A</definedName>
    <definedName name="_TL1">#N/A</definedName>
    <definedName name="_TL2">#N/A</definedName>
    <definedName name="_TL3">#N/A</definedName>
    <definedName name="_TL5">#N/A</definedName>
    <definedName name="_TLA120">#N/A</definedName>
    <definedName name="_TLA35">#N/A</definedName>
    <definedName name="_TLA50">#N/A</definedName>
    <definedName name="_TLA70">#N/A</definedName>
    <definedName name="_TLA95">#N/A</definedName>
    <definedName name="_tlp3">#N/A</definedName>
    <definedName name="_TN1">#N/A</definedName>
    <definedName name="_TN2">#N/A</definedName>
    <definedName name="_to10">#N/A</definedName>
    <definedName name="_to7">#N/A</definedName>
    <definedName name="_to700">#N/A</definedName>
    <definedName name="_tra100">#N/A</definedName>
    <definedName name="_tra102">#N/A</definedName>
    <definedName name="_tra104">#N/A</definedName>
    <definedName name="_tra106">#N/A</definedName>
    <definedName name="_tra108">#N/A</definedName>
    <definedName name="_tra110">#N/A</definedName>
    <definedName name="_tra112">#N/A</definedName>
    <definedName name="_tra114">#N/A</definedName>
    <definedName name="_tra116">#N/A</definedName>
    <definedName name="_tra118">#N/A</definedName>
    <definedName name="_tra120">#N/A</definedName>
    <definedName name="_tra122">#N/A</definedName>
    <definedName name="_tra124">#N/A</definedName>
    <definedName name="_tra126">#N/A</definedName>
    <definedName name="_tra128">#N/A</definedName>
    <definedName name="_tra130">#N/A</definedName>
    <definedName name="_tra132">#N/A</definedName>
    <definedName name="_tra134">#N/A</definedName>
    <definedName name="_tra136">#N/A</definedName>
    <definedName name="_tra138">#N/A</definedName>
    <definedName name="_tra140">#N/A</definedName>
    <definedName name="_tra70">#N/A</definedName>
    <definedName name="_tra72">#N/A</definedName>
    <definedName name="_tra74">#N/A</definedName>
    <definedName name="_tra76">#N/A</definedName>
    <definedName name="_tra78">#N/A</definedName>
    <definedName name="_tra80">#N/A</definedName>
    <definedName name="_tra82">#N/A</definedName>
    <definedName name="_tra84">#N/A</definedName>
    <definedName name="_tra86">#N/A</definedName>
    <definedName name="_tra88">#N/A</definedName>
    <definedName name="_tra90">#N/A</definedName>
    <definedName name="_tra92">#N/A</definedName>
    <definedName name="_tra94">#N/A</definedName>
    <definedName name="_tra96">#N/A</definedName>
    <definedName name="_tra98">#N/A</definedName>
    <definedName name="_trh10">#N/A</definedName>
    <definedName name="_trh101">#N/A</definedName>
    <definedName name="_trh30">#N/A</definedName>
    <definedName name="_trh301">#N/A</definedName>
    <definedName name="_trx60">#N/A</definedName>
    <definedName name="_trx601">#N/A</definedName>
    <definedName name="_tt10">#N/A</definedName>
    <definedName name="_tt14">#N/A</definedName>
    <definedName name="_tt18">#N/A</definedName>
    <definedName name="_tt22">#N/A</definedName>
    <definedName name="_tt6">#N/A</definedName>
    <definedName name="_tz593">#N/A</definedName>
    <definedName name="_ui108">#N/A</definedName>
    <definedName name="_ui180">#N/A</definedName>
    <definedName name="_UT2">#N/A</definedName>
    <definedName name="_VAN1">#N/A</definedName>
    <definedName name="_VAT5">#N/A</definedName>
    <definedName name="_vb1214">#N/A</definedName>
    <definedName name="_vb1215">#N/A</definedName>
    <definedName name="_vb1224">#N/A</definedName>
    <definedName name="_vb1225">#N/A</definedName>
    <definedName name="_vb1234">#N/A</definedName>
    <definedName name="_vc2121">#N/A</definedName>
    <definedName name="_vc2122">#N/A</definedName>
    <definedName name="_vc2123">#N/A</definedName>
    <definedName name="_vc2124">#N/A</definedName>
    <definedName name="_vc2131">#N/A</definedName>
    <definedName name="_vc2132">#N/A</definedName>
    <definedName name="_vc2134">#N/A</definedName>
    <definedName name="_vc2141">#N/A</definedName>
    <definedName name="_vc2142">#N/A</definedName>
    <definedName name="_vc2143">#N/A</definedName>
    <definedName name="_vc2223">#N/A</definedName>
    <definedName name="_vc3136">#N/A</definedName>
    <definedName name="_vl1">#N/A</definedName>
    <definedName name="_VL100">#N/A</definedName>
    <definedName name="_VL150">#N/A</definedName>
    <definedName name="_vl2">#N/A</definedName>
    <definedName name="_VL200">#N/A</definedName>
    <definedName name="_VL250">#N/A</definedName>
    <definedName name="_vl3">#N/A</definedName>
    <definedName name="_vl4">#N/A</definedName>
    <definedName name="_VL50">#N/A</definedName>
    <definedName name="_VLP1">#N/A</definedName>
    <definedName name="_VLP2">#N/A</definedName>
    <definedName name="_VLP3">#N/A</definedName>
    <definedName name="_vm100">#N/A</definedName>
    <definedName name="_Vm125">#N/A</definedName>
    <definedName name="_vm150">#N/A</definedName>
    <definedName name="_vm50">#N/A</definedName>
    <definedName name="_vm75">#N/A</definedName>
    <definedName name="_VTB1">#N/A</definedName>
    <definedName name="_vtb7">#N/A</definedName>
    <definedName name="_vu1">#N/A</definedName>
    <definedName name="_vu12124">#N/A</definedName>
    <definedName name="_vu2">#N/A</definedName>
    <definedName name="_vu3">#N/A</definedName>
    <definedName name="_vua100">#N/A</definedName>
    <definedName name="_vua50">#N/A</definedName>
    <definedName name="_vua75">#N/A</definedName>
    <definedName name="_vub1215">#N/A</definedName>
    <definedName name="_vub1234">#N/A</definedName>
    <definedName name="_vuc2124">#N/A</definedName>
    <definedName name="_vuc2134">#N/A</definedName>
    <definedName name="_VXL1">#N/A</definedName>
    <definedName name="_vxl7">#N/A</definedName>
    <definedName name="_VXM70">#N/A</definedName>
    <definedName name="_VXM75">#N/A</definedName>
    <definedName name="_xb80">#N/A</definedName>
    <definedName name="_xm100">#N/A</definedName>
    <definedName name="_xm2">#N/A</definedName>
    <definedName name="_xm3">#N/A</definedName>
    <definedName name="_xm30">#N/A</definedName>
    <definedName name="_xm4">#N/A</definedName>
    <definedName name="_xm40">#N/A</definedName>
    <definedName name="_xm5">#N/A</definedName>
    <definedName name="_xm50">#N/A</definedName>
    <definedName name="_xm75">#N/A</definedName>
    <definedName name="_xx1">#N/A</definedName>
    <definedName name="_xx12">#N/A</definedName>
    <definedName name="_xx2">#N/A</definedName>
    <definedName name="_xx3">#N/A</definedName>
    <definedName name="_xx4">#N/A</definedName>
    <definedName name="_xx5">#N/A</definedName>
    <definedName name="_xx6">#N/A</definedName>
    <definedName name="_xx7">#N/A</definedName>
    <definedName name="_yy1">#N/A</definedName>
    <definedName name="_yy2">#N/A</definedName>
    <definedName name="_zx1">#N/A</definedName>
    <definedName name="A">#REF!</definedName>
    <definedName name="â">#N/A</definedName>
    <definedName name="A.">#N/A</definedName>
    <definedName name="a.1">#N/A</definedName>
    <definedName name="a.10">#N/A</definedName>
    <definedName name="a.12">#N/A</definedName>
    <definedName name="a.13">#N/A</definedName>
    <definedName name="a.2">#N/A</definedName>
    <definedName name="a.3">#N/A</definedName>
    <definedName name="a.4">#N/A</definedName>
    <definedName name="a.5">#N/A</definedName>
    <definedName name="a.6">#N/A</definedName>
    <definedName name="a.7">#N/A</definedName>
    <definedName name="a.8">#N/A</definedName>
    <definedName name="a.9">#N/A</definedName>
    <definedName name="a_">#N/A</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#N/A</definedName>
    <definedName name="A120_">#N/A</definedName>
    <definedName name="A1Xc7">#N/A</definedName>
    <definedName name="a277Print_Titles">#N/A</definedName>
    <definedName name="A35_">#N/A</definedName>
    <definedName name="A50_">#N/A</definedName>
    <definedName name="A70_">#N/A</definedName>
    <definedName name="A95_">#N/A</definedName>
    <definedName name="AA">#N/A</definedName>
    <definedName name="aAAA">#N/A</definedName>
    <definedName name="aaaaa">#N/A</definedName>
    <definedName name="Ab">#N/A</definedName>
    <definedName name="ABC">#N/A</definedName>
    <definedName name="ABC_1" localSheetId="0">{"'Sheet1'!$L$16"}</definedName>
    <definedName name="ABC_1">{"'Sheet1'!$L$16"}</definedName>
    <definedName name="AC120_">#N/A</definedName>
    <definedName name="AC35_">#N/A</definedName>
    <definedName name="AC50_">#N/A</definedName>
    <definedName name="AC70_">#N/A</definedName>
    <definedName name="AC95_">#N/A</definedName>
    <definedName name="ACCESS">#N/A</definedName>
    <definedName name="AD">#N/A</definedName>
    <definedName name="ADAY">#N/A</definedName>
    <definedName name="ADEQ">#N/A</definedName>
    <definedName name="ẤDF" localSheetId="0" hidden="1">{"'Sheet1'!$L$16"}</definedName>
    <definedName name="ẤDF" hidden="1">{"'Sheet1'!$L$16"}</definedName>
    <definedName name="ẤDF_1" localSheetId="0">{"'Sheet1'!$L$16"}</definedName>
    <definedName name="ẤDF_1">{"'Sheet1'!$L$16"}</definedName>
    <definedName name="adg">#N/A</definedName>
    <definedName name="ADP">#N/A</definedName>
    <definedName name="afasfsagfas" localSheetId="0" hidden="1">{#N/A,#N/A,FALSE,"Chi tiÆt"}</definedName>
    <definedName name="afasfsagfas" hidden="1">{#N/A,#N/A,FALSE,"Chi tiÆt"}</definedName>
    <definedName name="AG">#N/A</definedName>
    <definedName name="Ag_">#N/A</definedName>
    <definedName name="AG_Temp">#N/A</definedName>
    <definedName name="ag15F80">#N/A</definedName>
    <definedName name="aì76">#N/A</definedName>
    <definedName name="AKHAC">#N/A</definedName>
    <definedName name="alfa">#N/A</definedName>
    <definedName name="All_Item">#N/A</definedName>
    <definedName name="ALPIN">#N/A</definedName>
    <definedName name="ALPJYOU">#N/A</definedName>
    <definedName name="ALPTOI">#N/A</definedName>
    <definedName name="ALTINH">#N/A</definedName>
    <definedName name="am.">#N/A</definedName>
    <definedName name="an">#N/A</definedName>
    <definedName name="ân" localSheetId="0" hidden="1">{"'Sheet1'!$L$16"}</definedName>
    <definedName name="ân" hidden="1">{"'Sheet1'!$L$16"}</definedName>
    <definedName name="ân_1" localSheetId="0">{"'Sheet1'!$L$16"}</definedName>
    <definedName name="ân_1">{"'Sheet1'!$L$16"}</definedName>
    <definedName name="anfa">#N/A</definedName>
    <definedName name="ANN">#N/A</definedName>
    <definedName name="anpha">#N/A</definedName>
    <definedName name="ANQD">#N/A</definedName>
    <definedName name="anscount" hidden="1">3</definedName>
    <definedName name="Antoan" localSheetId="0" hidden="1">{"'Sheet1'!$L$16"}</definedName>
    <definedName name="Antoan" hidden="1">{"'Sheet1'!$L$16"}</definedName>
    <definedName name="AoBok">#N/A</definedName>
    <definedName name="Ap">#N/A</definedName>
    <definedName name="AppRoad">#N/A</definedName>
    <definedName name="AQ">#N/A</definedName>
    <definedName name="Area">#N/A</definedName>
    <definedName name="as" localSheetId="0" hidden="1">{"'Sheet1'!$L$16"}</definedName>
    <definedName name="as" hidden="1">{"'Sheet1'!$L$16"}</definedName>
    <definedName name="As_">#N/A</definedName>
    <definedName name="asd">#N/A</definedName>
    <definedName name="ASTM">#N/A</definedName>
    <definedName name="ATGT">#N/A</definedName>
    <definedName name="ATRAM">#N/A</definedName>
    <definedName name="ATW">#N/A</definedName>
    <definedName name="AÙ">#N/A</definedName>
    <definedName name="Av">#N/A</definedName>
    <definedName name="Avl">#N/A</definedName>
    <definedName name="B_">#N/A</definedName>
    <definedName name="b_dd1">#N/A</definedName>
    <definedName name="b_DL">#N/A</definedName>
    <definedName name="b_eh">#N/A</definedName>
    <definedName name="b_eh1">#N/A</definedName>
    <definedName name="b_ev">#N/A</definedName>
    <definedName name="b_ev1">#N/A</definedName>
    <definedName name="b_FR">#N/A</definedName>
    <definedName name="b_fr1">#N/A</definedName>
    <definedName name="B_Isc">#N/A</definedName>
    <definedName name="b_LL">#N/A</definedName>
    <definedName name="b_ll1">#N/A</definedName>
    <definedName name="b_WL">#N/A</definedName>
    <definedName name="b_WL1">#N/A</definedName>
    <definedName name="b_WS">#N/A</definedName>
    <definedName name="b_ws1">#N/A</definedName>
    <definedName name="b1_">#N/A</definedName>
    <definedName name="b2_">#N/A</definedName>
    <definedName name="b3_">#N/A</definedName>
    <definedName name="b4_">#N/A</definedName>
    <definedName name="B6Apha">#N/A</definedName>
    <definedName name="B6beta">#N/A</definedName>
    <definedName name="B6d">#N/A</definedName>
    <definedName name="B6phi">#N/A</definedName>
    <definedName name="B7Csau">#N/A</definedName>
    <definedName name="B7dset">#N/A</definedName>
    <definedName name="B7R">#N/A</definedName>
    <definedName name="bac">#N/A</definedName>
    <definedName name="bac25d">#N/A</definedName>
    <definedName name="bac27d">#N/A</definedName>
    <definedName name="bac2d">#N/A</definedName>
    <definedName name="bac35d">#N/A</definedName>
    <definedName name="bac37d">#N/A</definedName>
    <definedName name="bac3d">#N/A</definedName>
    <definedName name="bac45d">#N/A</definedName>
    <definedName name="bac47d">#N/A</definedName>
    <definedName name="bac4d">#N/A</definedName>
    <definedName name="bac4d1">#N/A</definedName>
    <definedName name="BacKan">#N/A</definedName>
    <definedName name="bactham">#N/A</definedName>
    <definedName name="Bai_ducdam_coc">#N/A</definedName>
    <definedName name="BaiChay">#N/A</definedName>
    <definedName name="ban">#N/A</definedName>
    <definedName name="ban_dan">#N/A</definedName>
    <definedName name="Ban_DH">#N/A</definedName>
    <definedName name="BANG" localSheetId="0" hidden="1">{"'Sheet1'!$L$16"}</definedName>
    <definedName name="BANG" hidden="1">{"'Sheet1'!$L$16"}</definedName>
    <definedName name="BANG_CHI_TIET_THI_NGHIEM_CONG_TO">#N/A</definedName>
    <definedName name="BANG_CHI_TIET_THI_NGHIEM_DZ0.4KV">#N/A</definedName>
    <definedName name="Bang_chu">#N/A</definedName>
    <definedName name="Bang_cly">#REF!</definedName>
    <definedName name="Bang_CVC">#REF!</definedName>
    <definedName name="bang_gia">#N/A</definedName>
    <definedName name="bang_gia1">#N/A</definedName>
    <definedName name="BANG_TONG_HOP_CONG_TO">#N/A</definedName>
    <definedName name="BANG_TONG_HOP_DZ0.4KV">#N/A</definedName>
    <definedName name="BANG_TONG_HOP_KHO_BAI">#N/A</definedName>
    <definedName name="BANG_TONG_HOP_TBA">#N/A</definedName>
    <definedName name="Bang_tra_thanh_phan_hat">#REF!</definedName>
    <definedName name="Bang_travl">#REF!</definedName>
    <definedName name="bangchu">#N/A</definedName>
    <definedName name="Bangfs">#N/A</definedName>
    <definedName name="BangGiaVL_Q">#N/A</definedName>
    <definedName name="bangma">#N/A</definedName>
    <definedName name="Bangtienluong">#N/A</definedName>
    <definedName name="bangtinh">#N/A</definedName>
    <definedName name="banQL" localSheetId="0" hidden="1">{"'Sheet1'!$L$16"}</definedName>
    <definedName name="banQL" hidden="1">{"'Sheet1'!$L$16"}</definedName>
    <definedName name="baotai">#N/A</definedName>
    <definedName name="BarData">#N/A</definedName>
    <definedName name="Base">#N/A</definedName>
    <definedName name="Bay">#N/A</definedName>
    <definedName name="BB">#N/A</definedName>
    <definedName name="bbb">#N/A</definedName>
    <definedName name="bbbb">#N/A</definedName>
    <definedName name="bbcn">#N/A</definedName>
    <definedName name="bbvuong">#N/A</definedName>
    <definedName name="BCBo" localSheetId="0" hidden="1">{"'Sheet1'!$L$16"}</definedName>
    <definedName name="BCBo" hidden="1">{"'Sheet1'!$L$16"}</definedName>
    <definedName name="bcnv">#N/A</definedName>
    <definedName name="BDAY">#N/A</definedName>
    <definedName name="bdh">#N/A</definedName>
    <definedName name="Be_duc_dam">#N/A</definedName>
    <definedName name="BE100M">#N/A</definedName>
    <definedName name="BE50M">#N/A</definedName>
    <definedName name="begin_creep">#N/A</definedName>
    <definedName name="bengam">#N/A</definedName>
    <definedName name="benuoc">#N/A</definedName>
    <definedName name="beta">#N/A</definedName>
    <definedName name="Bf">#N/A</definedName>
    <definedName name="bgẹgng">BlankMacro1</definedName>
    <definedName name="bia">#N/A</definedName>
    <definedName name="bienbao">#N/A</definedName>
    <definedName name="bienche.hienco">#REF!</definedName>
    <definedName name="bieutlp" localSheetId="0" hidden="1">{"'Sheet1'!$L$16"}</definedName>
    <definedName name="bieutlp" hidden="1">{"'Sheet1'!$L$16"}</definedName>
    <definedName name="bkl">#N/A</definedName>
    <definedName name="blang">#N/A</definedName>
    <definedName name="blkh">#N/A</definedName>
    <definedName name="blkh1">#N/A</definedName>
    <definedName name="BLOCK1">#N/A</definedName>
    <definedName name="BLOCK2">#N/A</definedName>
    <definedName name="BLOCK3">#N/A</definedName>
    <definedName name="blong">#N/A</definedName>
    <definedName name="bnbnbn">#N/A</definedName>
    <definedName name="bnc_2">#N/A</definedName>
    <definedName name="bnc3_2">#N/A</definedName>
    <definedName name="bnc4_2">#N/A</definedName>
    <definedName name="bnc4_5">#N/A</definedName>
    <definedName name="Bóa_can_3_m3KN_ph">#N/A</definedName>
    <definedName name="Bóa_khoan_TRC_15">#N/A</definedName>
    <definedName name="Bóa_khoan_VRM1500_800_H">#N/A</definedName>
    <definedName name="Bon">#N/A</definedName>
    <definedName name="Book2">#N/A</definedName>
    <definedName name="BookName">"Bao_cao_cua_NVTK_tai_NPP_bieu_mau_moi_4___Mau_moi.xls"</definedName>
    <definedName name="BOQ">#REF!</definedName>
    <definedName name="Botanical2">#N/A</definedName>
    <definedName name="Botanical2.Jun">#N/A</definedName>
    <definedName name="botda">#N/A</definedName>
    <definedName name="BQLTB">#N/A</definedName>
    <definedName name="BQLXL">#N/A</definedName>
    <definedName name="BR_373">#N/A</definedName>
    <definedName name="BrName">#N/A</definedName>
    <definedName name="bs">#N/A</definedName>
    <definedName name="bson">#N/A</definedName>
    <definedName name="BT">#N/A</definedName>
    <definedName name="BT_125">#N/A</definedName>
    <definedName name="BT_CT_Mong_Mo_Tru_Cau">#N/A</definedName>
    <definedName name="BT200_50">#N/A</definedName>
    <definedName name="btabd">#N/A</definedName>
    <definedName name="btadn">#N/A</definedName>
    <definedName name="btah">#N/A</definedName>
    <definedName name="btah1">#N/A</definedName>
    <definedName name="btaqn">#N/A</definedName>
    <definedName name="btaqt">#N/A</definedName>
    <definedName name="btbdn">#N/A</definedName>
    <definedName name="btbh">#N/A</definedName>
    <definedName name="btbqn">#N/A</definedName>
    <definedName name="btbqt">#N/A</definedName>
    <definedName name="btcdn">#N/A</definedName>
    <definedName name="btch">#N/A</definedName>
    <definedName name="btch1">#N/A</definedName>
    <definedName name="btch2">#N/A</definedName>
    <definedName name="btchiuaxitm300">#N/A</definedName>
    <definedName name="BTchiuaxm200">#N/A</definedName>
    <definedName name="btcocM400">#N/A</definedName>
    <definedName name="btcqn">#N/A</definedName>
    <definedName name="btcqt">#N/A</definedName>
    <definedName name="btd">#N/A</definedName>
    <definedName name="btdbd">#N/A</definedName>
    <definedName name="btddn">#N/A</definedName>
    <definedName name="btdh">#N/A</definedName>
    <definedName name="btdqn">#N/A</definedName>
    <definedName name="btdqt">#N/A</definedName>
    <definedName name="bteqn">#N/A</definedName>
    <definedName name="btga70">#N/A</definedName>
    <definedName name="BTlotm100">#N/A</definedName>
    <definedName name="btm1504x6">#N/A</definedName>
    <definedName name="BTN_CPDD_tuoi_nhua_lot">#N/A</definedName>
    <definedName name="BTRAM">#N/A</definedName>
    <definedName name="BU">#N/A</definedName>
    <definedName name="BU_CHENH_LECH_DZ0.4KV">#N/A</definedName>
    <definedName name="BU_CHENH_LECH_DZ22KV">#N/A</definedName>
    <definedName name="BU_CHENH_LECH_TBA">#N/A</definedName>
    <definedName name="Bua">#N/A</definedName>
    <definedName name="bua1.2">#N/A</definedName>
    <definedName name="BUCHENHLECH">#N/A</definedName>
    <definedName name="BuGia">#N/A</definedName>
    <definedName name="Bulongma">8700</definedName>
    <definedName name="but">#N/A</definedName>
    <definedName name="bv">#N/A</definedName>
    <definedName name="BVCISUMMARY">#REF!</definedName>
    <definedName name="BVE_DDH">#N/A</definedName>
    <definedName name="BVE_DH">#N/A</definedName>
    <definedName name="bx">#N/A</definedName>
    <definedName name="C.1.1..Phat_tuyen">#N/A</definedName>
    <definedName name="C.1.10..VC_Thu_cong_CG">#N/A</definedName>
    <definedName name="C.1.2..Chat_cay_thu_cong">#N/A</definedName>
    <definedName name="C.1.3..Chat_cay_may">#N/A</definedName>
    <definedName name="C.1.4..Dao_goc_cay">#N/A</definedName>
    <definedName name="C.1.5..Lam_duong_tam">#N/A</definedName>
    <definedName name="C.1.6..Lam_cau_tam">#N/A</definedName>
    <definedName name="C.1.7..Rai_da_chong_lun">#N/A</definedName>
    <definedName name="C.1.8..Lam_kho_tam">#N/A</definedName>
    <definedName name="C.1.8..San_mat_bang">#N/A</definedName>
    <definedName name="C.2.1..VC_Thu_cong">#N/A</definedName>
    <definedName name="C.2.2..VC_T_cong_CG">#N/A</definedName>
    <definedName name="C.2.3..Boc_do">#N/A</definedName>
    <definedName name="C.3.1..Dao_dat_mong_cot">#N/A</definedName>
    <definedName name="C.3.2..Dao_dat_de_dap">#N/A</definedName>
    <definedName name="C.3.3..Dap_dat_mong">#N/A</definedName>
    <definedName name="C.3.4..Dao_dap_TDia">#N/A</definedName>
    <definedName name="C.3.5..Dap_bo_bao">#N/A</definedName>
    <definedName name="C.3.6..Bom_tat_nuoc">#N/A</definedName>
    <definedName name="C.3.7..Dao_bun">#N/A</definedName>
    <definedName name="C.3.8..Dap_cat_CT">#N/A</definedName>
    <definedName name="C.3.9..Dao_pha_da">#N/A</definedName>
    <definedName name="C.4.1.Cot_thep">#N/A</definedName>
    <definedName name="C.4.2..Van_khuon">#N/A</definedName>
    <definedName name="C.4.3..Be_tong">#N/A</definedName>
    <definedName name="C.4.4..Lap_BT_D.San">#N/A</definedName>
    <definedName name="C.4.5..Xay_da_hoc">#N/A</definedName>
    <definedName name="C.4.6..Dong_coc">#N/A</definedName>
    <definedName name="C.4.7..Quet_Bi_tum">#N/A</definedName>
    <definedName name="C.5.1..Lap_cot_thep">#N/A</definedName>
    <definedName name="C.5.2..Lap_cot_BT">#N/A</definedName>
    <definedName name="C.5.3..Lap_dat_xa">#N/A</definedName>
    <definedName name="C.5.4..Lap_tiep_dia">#N/A</definedName>
    <definedName name="C.5.5..Son_sat_thep">#N/A</definedName>
    <definedName name="C.6.1..Lap_su_dung">#N/A</definedName>
    <definedName name="C.6.2..Lap_su_CS">#N/A</definedName>
    <definedName name="C.6.3..Su_chuoi_do">#N/A</definedName>
    <definedName name="C.6.4..Su_chuoi_neo">#N/A</definedName>
    <definedName name="C.6.5..Lap_phu_kien">#N/A</definedName>
    <definedName name="C.6.6..Ep_noi_day">#N/A</definedName>
    <definedName name="C.6.7..KD_vuot_CN">#N/A</definedName>
    <definedName name="C.6.8..Rai_cang_day">#N/A</definedName>
    <definedName name="C.6.9..Cap_quang">#N/A</definedName>
    <definedName name="c_">#N/A</definedName>
    <definedName name="C_c_phô_cÊp">#N/A</definedName>
    <definedName name="c_k">#N/A</definedName>
    <definedName name="c_n">#N/A</definedName>
    <definedName name="C_s">#REF!</definedName>
    <definedName name="C2.7">#N/A</definedName>
    <definedName name="C3.0">#N/A</definedName>
    <definedName name="C3.5">#N/A</definedName>
    <definedName name="C3.7">#N/A</definedName>
    <definedName name="C4.0">#N/A</definedName>
    <definedName name="c5.">#N/A</definedName>
    <definedName name="CA_PTVT">#N/A</definedName>
    <definedName name="CACAU">298161</definedName>
    <definedName name="cácte">#N/A</definedName>
    <definedName name="came" localSheetId="0" hidden="1">{"'Sheet1'!$L$16"}</definedName>
    <definedName name="came" hidden="1">{"'Sheet1'!$L$16"}</definedName>
    <definedName name="Can_doi">#N/A</definedName>
    <definedName name="CanBQL">#N/A</definedName>
    <definedName name="CanLePhi">#N/A</definedName>
    <definedName name="CanMT">#N/A</definedName>
    <definedName name="cao">#N/A</definedName>
    <definedName name="cap">#N/A</definedName>
    <definedName name="cap_DUL_va_TC">#N/A</definedName>
    <definedName name="cap0.7">#N/A</definedName>
    <definedName name="capduong">#N/A</definedName>
    <definedName name="CAPNHAP">#N/A</definedName>
    <definedName name="capphoi">#N/A</definedName>
    <definedName name="Cat">#N/A</definedName>
    <definedName name="catden">#N/A</definedName>
    <definedName name="Category">#N/A</definedName>
    <definedName name="Category_All">#N/A</definedName>
    <definedName name="Categoryvn">#N/A</definedName>
    <definedName name="CATIN">#N/A</definedName>
    <definedName name="CATJYOU">#N/A</definedName>
    <definedName name="catm">#N/A</definedName>
    <definedName name="catn">#N/A</definedName>
    <definedName name="CATREC">#N/A</definedName>
    <definedName name="CATSYU">#N/A</definedName>
    <definedName name="catthep">#N/A</definedName>
    <definedName name="cau">#N/A</definedName>
    <definedName name="Cau_1">#N/A</definedName>
    <definedName name="Cau_DaiTu">#N/A</definedName>
    <definedName name="Cau_MaiDich">#N/A</definedName>
    <definedName name="cau_nho">#N/A</definedName>
    <definedName name="Cau_tam">#N/A</definedName>
    <definedName name="Cau_ThanhXuan">#N/A</definedName>
    <definedName name="Caunho">#N/A</definedName>
    <definedName name="CauQL1GD2">#N/A</definedName>
    <definedName name="CauQL1GD3">#N/A</definedName>
    <definedName name="CAVT">#N/A</definedName>
    <definedName name="CayXanh">#N/A</definedName>
    <definedName name="Cb">#N/A</definedName>
    <definedName name="CBE50M">#N/A</definedName>
    <definedName name="CBVT">#N/A</definedName>
    <definedName name="cc">#N/A</definedName>
    <definedName name="cchong">#N/A</definedName>
    <definedName name="CÇn_cÈu_10_T">#N/A</definedName>
    <definedName name="CÇn_cÈu_16_T">#N/A</definedName>
    <definedName name="CÇn_cÈu_25_T">#N/A</definedName>
    <definedName name="CCS">#N/A</definedName>
    <definedName name="CDA">#N/A</definedName>
    <definedName name="CDAY">#N/A</definedName>
    <definedName name="CDD">#N/A</definedName>
    <definedName name="CDDD1PHA">#N/A</definedName>
    <definedName name="CDDD3PHA">#N/A</definedName>
    <definedName name="cdn">#N/A</definedName>
    <definedName name="Cdnum">#N/A</definedName>
    <definedName name="Cdo_8bat">#N/A</definedName>
    <definedName name="Cdo_TK50">#N/A</definedName>
    <definedName name="CELPNT">#N/A</definedName>
    <definedName name="CELPNT2">#N/A</definedName>
    <definedName name="Céng">#N/A</definedName>
    <definedName name="CÊp_bËc">#N/A</definedName>
    <definedName name="CÈu_long_mon_10_T">#N/A</definedName>
    <definedName name="CÈu_long_mon_30_T">#N/A</definedName>
    <definedName name="cfc">#N/A</definedName>
    <definedName name="cfk">#N/A</definedName>
    <definedName name="Ch_rong">#N/A</definedName>
    <definedName name="chay1">#N/A</definedName>
    <definedName name="chay10">#N/A</definedName>
    <definedName name="chay2">#N/A</definedName>
    <definedName name="chay3">#N/A</definedName>
    <definedName name="chay4">#N/A</definedName>
    <definedName name="chay5">#N/A</definedName>
    <definedName name="chay6">#N/A</definedName>
    <definedName name="chay7">#N/A</definedName>
    <definedName name="chay8">#N/A</definedName>
    <definedName name="chay9">#N/A</definedName>
    <definedName name="ChDai">#N/A</definedName>
    <definedName name="CHENH">#N/A</definedName>
    <definedName name="CHENH_LECH_GIA_VLXD">#N/A</definedName>
    <definedName name="CHENHLECH">#N/A</definedName>
    <definedName name="Chi_tieát_phi">#N/A</definedName>
    <definedName name="CHI_TIET_THI_NGHIEM">#N/A</definedName>
    <definedName name="chi_tiÕt_vËt_liÖu___nh_n_c_ng___m_y_thi_c_ng">#N/A</definedName>
    <definedName name="ChieuSang">#N/A</definedName>
    <definedName name="Chin">#N/A</definedName>
    <definedName name="ChiPhiKhac">#N/A</definedName>
    <definedName name="CHIPHIVANCHUYEN">#N/A</definedName>
    <definedName name="chlechpa2">#N/A</definedName>
    <definedName name="Chs">#N/A</definedName>
    <definedName name="Chs_bq">#N/A</definedName>
    <definedName name="Chsau">#N/A</definedName>
    <definedName name="chung">66</definedName>
    <definedName name="CK">#N/A</definedName>
    <definedName name="CL">#N/A</definedName>
    <definedName name="clech">#N/A</definedName>
    <definedName name="CLECT">#N/A</definedName>
    <definedName name="CLGia">#N/A</definedName>
    <definedName name="CLIEOS">#N/A</definedName>
    <definedName name="CLVC3">0.1</definedName>
    <definedName name="CLVC35">#N/A</definedName>
    <definedName name="clvcdd">#N/A</definedName>
    <definedName name="CLVCTB">#N/A</definedName>
    <definedName name="clvctc">#N/A</definedName>
    <definedName name="CLVLHM">#N/A</definedName>
    <definedName name="cn">#N/A</definedName>
    <definedName name="CN_RC1">#N/A</definedName>
    <definedName name="CN_RC2">#N/A</definedName>
    <definedName name="CN_Rnha">#N/A</definedName>
    <definedName name="CN_Rs">#N/A</definedName>
    <definedName name="CNC">#N/A</definedName>
    <definedName name="CND">#N/A</definedName>
    <definedName name="cne">#N/A</definedName>
    <definedName name="Cneo_8bat">#N/A</definedName>
    <definedName name="Cneo_TK50">#N/A</definedName>
    <definedName name="CNG">#N/A</definedName>
    <definedName name="Co">#REF!</definedName>
    <definedName name="co.">#N/A</definedName>
    <definedName name="co..">#N/A</definedName>
    <definedName name="co_cau_ktqd" hidden="1">#N/A</definedName>
    <definedName name="co_cau_ktqd_1">"#REF!"</definedName>
    <definedName name="coc">#N/A</definedName>
    <definedName name="Coc_BTCT">#N/A</definedName>
    <definedName name="cocbtct">#N/A</definedName>
    <definedName name="cocot">#N/A</definedName>
    <definedName name="cocott">#N/A</definedName>
    <definedName name="CocTieu_Bienbao">#N/A</definedName>
    <definedName name="CODE">#N/A</definedName>
    <definedName name="CODE1">#N/A</definedName>
    <definedName name="CODE2">#N/A</definedName>
    <definedName name="CODE3">#N/A</definedName>
    <definedName name="Cöï_ly_vaän_chuyeãn">#N/A</definedName>
    <definedName name="CÖÏ_LY_VAÄN_CHUYEÅN">#N/A</definedName>
    <definedName name="Comm" localSheetId="0">BlankMacro1</definedName>
    <definedName name="Comm">BlankMacro1</definedName>
    <definedName name="COMMON">#REF!</definedName>
    <definedName name="comong">#N/A</definedName>
    <definedName name="Con_Chapter">#N/A</definedName>
    <definedName name="Con_Collection">#N/A</definedName>
    <definedName name="Con_EC">#N/A</definedName>
    <definedName name="CON_EQP_COS">#REF!</definedName>
    <definedName name="CON_EQP_COST">#N/A</definedName>
    <definedName name="Con_Function_Full">#N/A</definedName>
    <definedName name="Con_Location">#N/A</definedName>
    <definedName name="Con_Mission">#N/A</definedName>
    <definedName name="Con_NA">#N/A</definedName>
    <definedName name="Con_Org">#N/A</definedName>
    <definedName name="Con_Sharingcode">#N/A</definedName>
    <definedName name="Cong_HM_DTCT">#N/A</definedName>
    <definedName name="Cong_M_DTCT">#N/A</definedName>
    <definedName name="Cong_NC_DTCT">#N/A</definedName>
    <definedName name="Cong_tac_dao_dat">#N/A</definedName>
    <definedName name="Cong_tac_do_be_tong">#N/A</definedName>
    <definedName name="Cong_tac_dung_cot_BTLT_thu_cong">#N/A</definedName>
    <definedName name="Cong_tac_gia_cong_cot_thep">#N/A</definedName>
    <definedName name="Cong_tac_lam_gian_giao_vuot_DZTT">#N/A</definedName>
    <definedName name="Cong_tac_lap_dat_mong_tiepdia">#N/A</definedName>
    <definedName name="Cong_tac_lap_dat_xa_thep">#N/A</definedName>
    <definedName name="Cong_tac_rai_cang_day_lay_do_vong">#N/A</definedName>
    <definedName name="Cong_tac_van_chuyen_thu_cong">#N/A</definedName>
    <definedName name="Cong_VL_DTCT">#N/A</definedName>
    <definedName name="cong2.7">#N/A</definedName>
    <definedName name="cong3.0">#N/A</definedName>
    <definedName name="cong3.5">#N/A</definedName>
    <definedName name="cong3.7">#N/A</definedName>
    <definedName name="cong4.0">#N/A</definedName>
    <definedName name="cong4.3">#N/A</definedName>
    <definedName name="cong4.5">#N/A</definedName>
    <definedName name="cong4.7">#N/A</definedName>
    <definedName name="congbengam">#N/A</definedName>
    <definedName name="congbenuoc">#N/A</definedName>
    <definedName name="congcoc">#N/A</definedName>
    <definedName name="congcocot">#N/A</definedName>
    <definedName name="congcocott">#N/A</definedName>
    <definedName name="congcomong">#N/A</definedName>
    <definedName name="congcottron">#N/A</definedName>
    <definedName name="congcotvuong">#N/A</definedName>
    <definedName name="congdam">#N/A</definedName>
    <definedName name="congdan1">#N/A</definedName>
    <definedName name="congdan2">#N/A</definedName>
    <definedName name="congdandusan">#N/A</definedName>
    <definedName name="conglanhto">#N/A</definedName>
    <definedName name="congmong">#N/A</definedName>
    <definedName name="congmongbang">#N/A</definedName>
    <definedName name="congmongdon">#N/A</definedName>
    <definedName name="congpanen">#N/A</definedName>
    <definedName name="congsan">#N/A</definedName>
    <definedName name="congthang">#N/A</definedName>
    <definedName name="CongVattu">#N/A</definedName>
    <definedName name="CONST_EQ">#N/A</definedName>
    <definedName name="Cost">#N/A</definedName>
    <definedName name="Cot12b">#N/A</definedName>
    <definedName name="cot7.5">#N/A</definedName>
    <definedName name="cot8.5">#N/A</definedName>
    <definedName name="cotdo">#N/A</definedName>
    <definedName name="cotma">#N/A</definedName>
    <definedName name="Cotsatma">9726</definedName>
    <definedName name="CotSau">#N/A</definedName>
    <definedName name="Cotthepma">9726</definedName>
    <definedName name="cottron">#N/A</definedName>
    <definedName name="cotvuong">#N/A</definedName>
    <definedName name="counxlkcs">#N/A</definedName>
    <definedName name="couxlkcs">#N/A</definedName>
    <definedName name="couxlkd">#N/A</definedName>
    <definedName name="couxlkh">#N/A</definedName>
    <definedName name="couxlktnl">#N/A</definedName>
    <definedName name="couxlkttv">#N/A</definedName>
    <definedName name="couxlpxsx">#N/A</definedName>
    <definedName name="couxltc">#N/A</definedName>
    <definedName name="COVER">#REF!</definedName>
    <definedName name="covet">#N/A</definedName>
    <definedName name="cp">#N/A</definedName>
    <definedName name="cp.1">#N/A</definedName>
    <definedName name="cp.2">#N/A</definedName>
    <definedName name="cpdd1">#N/A</definedName>
    <definedName name="CPHA">#N/A</definedName>
    <definedName name="CPK">#N/A</definedName>
    <definedName name="CPM" localSheetId="0" hidden="1">{#N/A,#N/A,FALSE,"Chi tiÆt"}</definedName>
    <definedName name="CPM" hidden="1">{#N/A,#N/A,FALSE,"Chi tiÆt"}</definedName>
    <definedName name="cpqlct">#N/A</definedName>
    <definedName name="cps">#N/A</definedName>
    <definedName name="CPT">#N/A</definedName>
    <definedName name="CPTB">#N/A</definedName>
    <definedName name="CPTK">#N/A</definedName>
    <definedName name="CPVC100">#N/A</definedName>
    <definedName name="CPVC35">#N/A</definedName>
    <definedName name="CPXDvaTBi">#N/A</definedName>
    <definedName name="CRD">#N/A</definedName>
    <definedName name="CRIT1">#N/A</definedName>
    <definedName name="CRIT10">#N/A</definedName>
    <definedName name="CRIT2">#N/A</definedName>
    <definedName name="CRIT3">#N/A</definedName>
    <definedName name="CRIT4">#N/A</definedName>
    <definedName name="CRIT5">#N/A</definedName>
    <definedName name="CRIT6">#N/A</definedName>
    <definedName name="CRIT7">#N/A</definedName>
    <definedName name="CRIT8">#N/A</definedName>
    <definedName name="CRIT9">#N/A</definedName>
    <definedName name="CRITINST">#REF!</definedName>
    <definedName name="CRITPURC">#REF!</definedName>
    <definedName name="CRS">#N/A</definedName>
    <definedName name="CS">#N/A</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au">#N/A</definedName>
    <definedName name="csd3p">#N/A</definedName>
    <definedName name="csddg1p">#N/A</definedName>
    <definedName name="csddt1p">#N/A</definedName>
    <definedName name="csht3p">#N/A</definedName>
    <definedName name="CSMBA">#N/A</definedName>
    <definedName name="ct">#N/A</definedName>
    <definedName name="CT_50">#N/A</definedName>
    <definedName name="CT_KSTK">#N/A</definedName>
    <definedName name="CT_MCX">#N/A</definedName>
    <definedName name="ctbb">#N/A</definedName>
    <definedName name="CTCT1" localSheetId="0" hidden="1">{"'Sheet1'!$L$16"}</definedName>
    <definedName name="CTCT1" hidden="1">{"'Sheet1'!$L$16"}</definedName>
    <definedName name="ctdn9697">#N/A</definedName>
    <definedName name="CTDZ">#N/A</definedName>
    <definedName name="CTHM1">#N/A</definedName>
    <definedName name="CTHM2">#N/A</definedName>
    <definedName name="CTHT">#N/A</definedName>
    <definedName name="ctiep">#N/A</definedName>
    <definedName name="CTIET">#N/A</definedName>
    <definedName name="CTieu_H">#N/A</definedName>
    <definedName name="CTieuXB">#N/A</definedName>
    <definedName name="ctmai">#N/A</definedName>
    <definedName name="ctong">#N/A</definedName>
    <definedName name="CTRAM">#N/A</definedName>
    <definedName name="ctre">#N/A</definedName>
    <definedName name="cu">#N/A</definedName>
    <definedName name="CU_LY">#N/A</definedName>
    <definedName name="CU_LY_VAN_CHUYEN_GIA_QUYEN">#N/A</definedName>
    <definedName name="CU_LY_VAN_CHUYEN_THU_CONG">#N/A</definedName>
    <definedName name="cui">#N/A</definedName>
    <definedName name="culy">#N/A</definedName>
    <definedName name="CuLy_Q">#N/A</definedName>
    <definedName name="cung" localSheetId="0" hidden="1">{"'Sheet1'!$L$16"}</definedName>
    <definedName name="cung" hidden="1">{"'Sheet1'!$L$16"}</definedName>
    <definedName name="cuoc_vc">#N/A</definedName>
    <definedName name="cuoc36">#N/A</definedName>
    <definedName name="CuocVC">#N/A</definedName>
    <definedName name="cuoi">#N/A</definedName>
    <definedName name="cuond">#N/A</definedName>
    <definedName name="CURRENCY">#N/A</definedName>
    <definedName name="CVC_Q">#N/A</definedName>
    <definedName name="CX">#N/A</definedName>
    <definedName name="Cycle">#N/A</definedName>
    <definedName name="cycle2">#N/A</definedName>
    <definedName name="d_">#N/A</definedName>
    <definedName name="D_7101A_B">#N/A</definedName>
    <definedName name="D_L">#N/A</definedName>
    <definedName name="D_n">#N/A</definedName>
    <definedName name="d0.5x1">#N/A</definedName>
    <definedName name="d1_">#N/A</definedName>
    <definedName name="d1x2">#N/A</definedName>
    <definedName name="D1Z">#N/A</definedName>
    <definedName name="d2_">#N/A</definedName>
    <definedName name="d2x4">#N/A</definedName>
    <definedName name="d3_">#N/A</definedName>
    <definedName name="d4_">#N/A</definedName>
    <definedName name="d4x6">#N/A</definedName>
    <definedName name="D4Z">#N/A</definedName>
    <definedName name="d5_">#N/A</definedName>
    <definedName name="DA">#N/A</definedName>
    <definedName name="da05.1">#N/A</definedName>
    <definedName name="da05_1">#N/A</definedName>
    <definedName name="da1.2">#N/A</definedName>
    <definedName name="da1_2">#N/A</definedName>
    <definedName name="da1x22">#N/A</definedName>
    <definedName name="da1x23">#N/A</definedName>
    <definedName name="da1x24">#N/A</definedName>
    <definedName name="da1x25">#N/A</definedName>
    <definedName name="da2.4">#N/A</definedName>
    <definedName name="da4.6">#N/A</definedName>
    <definedName name="da4_6">#N/A</definedName>
    <definedName name="da6_8">#N/A</definedName>
    <definedName name="dah">#N/A</definedName>
    <definedName name="dahoc">#N/A</definedName>
    <definedName name="Dalan">#N/A</definedName>
    <definedName name="DALANPASTE">#N/A</definedName>
    <definedName name="dam">#N/A</definedName>
    <definedName name="dam_24">#N/A</definedName>
    <definedName name="dam1.5KW">#N/A</definedName>
    <definedName name="dam8.5">#N/A</definedName>
    <definedName name="damban1KW">#N/A</definedName>
    <definedName name="DamNgang">#N/A</definedName>
    <definedName name="danducsan">#N/A</definedName>
    <definedName name="danhoa">#REF!</definedName>
    <definedName name="dao">#N/A</definedName>
    <definedName name="dao0.8">#N/A</definedName>
    <definedName name="dao1.25">#N/A</definedName>
    <definedName name="dao1.6">#N/A</definedName>
    <definedName name="dapdbm1">#N/A</definedName>
    <definedName name="dapdbm2">#N/A</definedName>
    <definedName name="Dat">#N/A</definedName>
    <definedName name="Dat_dao_mong">#N/A</definedName>
    <definedName name="Dat_dao_muong_cap">#N/A</definedName>
    <definedName name="DATA_DATA2_List">#N/A</definedName>
    <definedName name="Data11">#N/A</definedName>
    <definedName name="Data41">#N/A</definedName>
    <definedName name="_xlnm.Database" localSheetId="0">#REF!</definedName>
    <definedName name="_xlnm.Database">#REF!</definedName>
    <definedName name="datak">#N/A</definedName>
    <definedName name="datal">#N/A</definedName>
    <definedName name="DATDAO">#N/A</definedName>
    <definedName name="Date">#N/A</definedName>
    <definedName name="dathai">#N/A</definedName>
    <definedName name="Dattt">#N/A</definedName>
    <definedName name="Datvv">#N/A</definedName>
    <definedName name="dau">#N/A</definedName>
    <definedName name="day">#N/A</definedName>
    <definedName name="DAY_SU_PHU_KIEN_15">#N/A</definedName>
    <definedName name="DAY_SU_PHU_KIEN_35">#N/A</definedName>
    <definedName name="dayAE35">#N/A</definedName>
    <definedName name="dayAE50">#N/A</definedName>
    <definedName name="dayAE70">#N/A</definedName>
    <definedName name="dayAE95">#N/A</definedName>
    <definedName name="dayccham">#N/A</definedName>
    <definedName name="daydien">#N/A</definedName>
    <definedName name="daymong">#N/A</definedName>
    <definedName name="dayno">#N/A</definedName>
    <definedName name="DAYSU">#N/A</definedName>
    <definedName name="dban">#N/A</definedName>
    <definedName name="dban1">#N/A</definedName>
    <definedName name="DBASE">#N/A</definedName>
    <definedName name="dbs">#N/A</definedName>
    <definedName name="dbuoc">#N/A</definedName>
    <definedName name="dcct">#N/A</definedName>
    <definedName name="dchay">#N/A</definedName>
    <definedName name="dche">#N/A</definedName>
    <definedName name="DCL_35">13127400</definedName>
    <definedName name="dcoc">#N/A</definedName>
    <definedName name="DD">#N/A</definedName>
    <definedName name="dđ" localSheetId="0" hidden="1">{"'Sheet1'!$L$16"}</definedName>
    <definedName name="dđ" hidden="1">{"'Sheet1'!$L$16"}</definedName>
    <definedName name="dd4x6">#N/A</definedName>
    <definedName name="ddabm">#N/A</definedName>
    <definedName name="ddao">#N/A</definedName>
    <definedName name="dday">#N/A</definedName>
    <definedName name="ddbm500">#N/A</definedName>
    <definedName name="ddd">#N/A</definedName>
    <definedName name="dden">#N/A</definedName>
    <definedName name="ddia">#N/A</definedName>
    <definedName name="DEMI1">#N/A</definedName>
    <definedName name="DEMI2">#N/A</definedName>
    <definedName name="den_bu">#REF!</definedName>
    <definedName name="DenBu">#N/A</definedName>
    <definedName name="Dept0">#N/A</definedName>
    <definedName name="Dept1">#N/A</definedName>
    <definedName name="Det32x3">#N/A</definedName>
    <definedName name="Det35x3">#N/A</definedName>
    <definedName name="Det40x4">#N/A</definedName>
    <definedName name="Det50x5">#N/A</definedName>
    <definedName name="Det63x6">#N/A</definedName>
    <definedName name="Det75x6">#N/A</definedName>
    <definedName name="Detour">#N/A</definedName>
    <definedName name="df">#N/A</definedName>
    <definedName name="dfaJSAH">#N/A</definedName>
    <definedName name="dfh" localSheetId="0" hidden="1">{"'Sheet1'!$L$16"}</definedName>
    <definedName name="dfh" hidden="1">{"'Sheet1'!$L$16"}</definedName>
    <definedName name="DFSDF" localSheetId="0" hidden="1">{"'Sheet1'!$L$16"}</definedName>
    <definedName name="DFSDF" hidden="1">{"'Sheet1'!$L$16"}</definedName>
    <definedName name="dfsfsd" localSheetId="0" hidden="1">{"'Sheet1'!$L$16"}</definedName>
    <definedName name="dfsfsd" hidden="1">{"'Sheet1'!$L$16"}</definedName>
    <definedName name="DG.Dam">#N/A</definedName>
    <definedName name="DG.Duong">#N/A</definedName>
    <definedName name="DG.Matcau">#N/A</definedName>
    <definedName name="DG.Phanduoi">#N/A</definedName>
    <definedName name="dg_5cau">#N/A</definedName>
    <definedName name="dg_cau">#N/A</definedName>
    <definedName name="DG_M_C_X">#N/A</definedName>
    <definedName name="DG1M3BETONG">#N/A</definedName>
    <definedName name="dg67_1">#N/A</definedName>
    <definedName name="dgbdII">#N/A</definedName>
    <definedName name="dgc">#N/A</definedName>
    <definedName name="dgchitiet">#N/A</definedName>
    <definedName name="DGCT_T.Quy_P.Thuy_Q">#N/A</definedName>
    <definedName name="DGCT_TRAUQUYPHUTHUY_HN">#N/A</definedName>
    <definedName name="DGCTI592">#N/A</definedName>
    <definedName name="dgd">#N/A</definedName>
    <definedName name="dghp">#N/A</definedName>
    <definedName name="DGia">#N/A</definedName>
    <definedName name="DGIA2">#N/A</definedName>
    <definedName name="dgnc">#N/A</definedName>
    <definedName name="dgqndn">#N/A</definedName>
    <definedName name="dgthss3">#N/A</definedName>
    <definedName name="DGTV">#N/A</definedName>
    <definedName name="dgvl">#N/A</definedName>
    <definedName name="dh">#N/A</definedName>
    <definedName name="dhb">#N/A</definedName>
    <definedName name="dhom">#N/A</definedName>
    <definedName name="di">#N/A</definedName>
    <definedName name="DI_CHUYEN_BO_MAY_THI_CONG">#N/A</definedName>
    <definedName name="dien">#N/A</definedName>
    <definedName name="dientichck">#N/A</definedName>
    <definedName name="dim">#N/A</definedName>
    <definedName name="dinh2">#N/A</definedName>
    <definedName name="dinh5">#N/A</definedName>
    <definedName name="dinhmong">#N/A</definedName>
    <definedName name="dk">#N/A</definedName>
    <definedName name="DLC">#N/A</definedName>
    <definedName name="DLCC">#N/A</definedName>
    <definedName name="DM">#N/A</definedName>
    <definedName name="dm56bxd">#N/A</definedName>
    <definedName name="dmat">#N/A</definedName>
    <definedName name="dmdv">#N/A</definedName>
    <definedName name="dmh">#N/A</definedName>
    <definedName name="DMHH">#N/A</definedName>
    <definedName name="dmoi">#N/A</definedName>
    <definedName name="DN">#N/A</definedName>
    <definedName name="DNCD">#N/A</definedName>
    <definedName name="DNNN">#N/A</definedName>
    <definedName name="DÑt45x4">#N/A</definedName>
    <definedName name="doan1">#N/A</definedName>
    <definedName name="doan2">#N/A</definedName>
    <definedName name="doan3">#N/A</definedName>
    <definedName name="doan4">#N/A</definedName>
    <definedName name="doan5">#N/A</definedName>
    <definedName name="doan6">#N/A</definedName>
    <definedName name="dobt">#N/A</definedName>
    <definedName name="doclb">#N/A</definedName>
    <definedName name="Document_array" localSheetId="0">{"th152.xls"}</definedName>
    <definedName name="Document_array">{"th152.xls"}</definedName>
    <definedName name="Documents_array">#N/A</definedName>
    <definedName name="dola">#N/A</definedName>
    <definedName name="dolcb">#N/A</definedName>
    <definedName name="DON_GIA_3282">#N/A</definedName>
    <definedName name="DON_GIA_3283">#N/A</definedName>
    <definedName name="DON_GIA_3285">#N/A</definedName>
    <definedName name="DON_GIA_VAN_CHUYEN_36">#N/A</definedName>
    <definedName name="Dong_coc">#N/A</definedName>
    <definedName name="DongiaPA1">#N/A</definedName>
    <definedName name="DongiaPA2">#N/A</definedName>
    <definedName name="Dossier">#N/A</definedName>
    <definedName name="drda">#N/A</definedName>
    <definedName name="drdat">#N/A</definedName>
    <definedName name="dry..">#N/A</definedName>
    <definedName name="ds">#N/A</definedName>
    <definedName name="DS_2">#N/A</definedName>
    <definedName name="DS_305">#N/A</definedName>
    <definedName name="DS_381">#N/A</definedName>
    <definedName name="DS1p1vc">#N/A</definedName>
    <definedName name="ds1pnc">#N/A</definedName>
    <definedName name="ds1pvl">#N/A</definedName>
    <definedName name="ds3pctnc">#N/A</definedName>
    <definedName name="ds3pctvc">#N/A</definedName>
    <definedName name="ds3pctvl">#N/A</definedName>
    <definedName name="ds3pnc">#N/A</definedName>
    <definedName name="ds3pvl">#N/A</definedName>
    <definedName name="DSCL">#N/A</definedName>
    <definedName name="DSet">#N/A</definedName>
    <definedName name="dskhu">#N/A</definedName>
    <definedName name="dsm">#N/A</definedName>
    <definedName name="DSPK1p1nc">#N/A</definedName>
    <definedName name="DSPK1p1vl">#N/A</definedName>
    <definedName name="DSPK1pnc">#N/A</definedName>
    <definedName name="DSPK1pvl">#N/A</definedName>
    <definedName name="DSTD_Clear">#N/A</definedName>
    <definedName name="DSTinh">#N/A</definedName>
    <definedName name="DSUMDATA">#REF!</definedName>
    <definedName name="dt">#N/A</definedName>
    <definedName name="Dt_">#N/A</definedName>
    <definedName name="DT_VKHNN">#N/A</definedName>
    <definedName name="DTBH">#N/A</definedName>
    <definedName name="DTCT">#N/A</definedName>
    <definedName name="DTCTANG_BD">#N/A</definedName>
    <definedName name="DTCTANG_HT_BD">#N/A</definedName>
    <definedName name="DTCTANG_HT_KT">#N/A</definedName>
    <definedName name="DTCTANG_KT">#N/A</definedName>
    <definedName name="DTCTC2">#N/A</definedName>
    <definedName name="dtdt">#N/A</definedName>
    <definedName name="dthep">#N/A</definedName>
    <definedName name="dtich1">#N/A</definedName>
    <definedName name="dtich2">#N/A</definedName>
    <definedName name="dtich3">#N/A</definedName>
    <definedName name="dtich4">#N/A</definedName>
    <definedName name="dtich5">#N/A</definedName>
    <definedName name="dtich6">#N/A</definedName>
    <definedName name="DU_TOAN_CHI_TIET">#N/A</definedName>
    <definedName name="DU_TOAN_CHI_TIET_CONG_TO">#N/A</definedName>
    <definedName name="DU_TOAN_CHI_TIET_DZ22KV">#N/A</definedName>
    <definedName name="DU_TOAN_CHI_TIET_KHO_BAI">#N/A</definedName>
    <definedName name="duaån">#N/A</definedName>
    <definedName name="duan">#N/A</definedName>
    <definedName name="DUCANH" localSheetId="0" hidden="1">{"'Sheet1'!$L$16"}</definedName>
    <definedName name="DUCANH" hidden="1">{"'Sheet1'!$L$16"}</definedName>
    <definedName name="dui">#N/A</definedName>
    <definedName name="DULICH" localSheetId="0" hidden="1">{"'Sheet1'!$L$16"}</definedName>
    <definedName name="DULICH" hidden="1">{"'Sheet1'!$L$16"}</definedName>
    <definedName name="DULICH_1" localSheetId="0">{"'Sheet1'!$L$16"}</definedName>
    <definedName name="DULICH_1">{"'Sheet1'!$L$16"}</definedName>
    <definedName name="dungcot">#N/A</definedName>
    <definedName name="duoi">#N/A</definedName>
    <definedName name="duong">#N/A</definedName>
    <definedName name="Duong_373">#N/A</definedName>
    <definedName name="Duong_dau_cau">#N/A</definedName>
    <definedName name="Duong_tam">#N/A</definedName>
    <definedName name="Duongnaco" localSheetId="0" hidden="1">{"'Sheet1'!$L$16"}</definedName>
    <definedName name="Duongnaco" hidden="1">{"'Sheet1'!$L$16"}</definedName>
    <definedName name="Duongre">#N/A</definedName>
    <definedName name="DUT">#N/A</definedName>
    <definedName name="DutoanDongmo">#N/A</definedName>
    <definedName name="DV">#N/A</definedName>
    <definedName name="dvql">#N/A</definedName>
    <definedName name="DX">#N/A</definedName>
    <definedName name="dxd">#N/A</definedName>
    <definedName name="DY">#N/A</definedName>
    <definedName name="DZ_04">#N/A</definedName>
    <definedName name="DZ_35">#N/A</definedName>
    <definedName name="E_p">#N/A</definedName>
    <definedName name="Ea">#N/A</definedName>
    <definedName name="EDR">#N/A</definedName>
    <definedName name="ee">#N/A</definedName>
    <definedName name="eee">#N/A</definedName>
    <definedName name="EL2.">#N/A</definedName>
    <definedName name="employee">#N/A</definedName>
    <definedName name="EmployeeName">#N/A</definedName>
    <definedName name="EN_1" localSheetId="0">{"'Sheet1'!$L$16"}</definedName>
    <definedName name="EN_1">{"'Sheet1'!$L$16"}</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p">#N/A</definedName>
    <definedName name="EQI">#N/A</definedName>
    <definedName name="Est._Vol">#N/A</definedName>
    <definedName name="eTN">#N/A</definedName>
    <definedName name="EVNB">#N/A</definedName>
    <definedName name="EX">#N/A</definedName>
    <definedName name="Ex_L">#N/A</definedName>
    <definedName name="EX_Length_373">#N/A</definedName>
    <definedName name="EXC">#N/A</definedName>
    <definedName name="EXCH">#N/A</definedName>
    <definedName name="EXPORT">#N/A</definedName>
    <definedName name="_xlnm.Extract">#REF!</definedName>
    <definedName name="ey">#N/A</definedName>
    <definedName name="f">#N/A</definedName>
    <definedName name="F20B86">#N/A</definedName>
    <definedName name="f82E46">#N/A</definedName>
    <definedName name="fa">#N/A</definedName>
    <definedName name="fáaafafaf" localSheetId="0" hidden="1">{"'Sheet1'!$L$16"}</definedName>
    <definedName name="fáaafafaf" hidden="1">{"'Sheet1'!$L$16"}</definedName>
    <definedName name="fac">#N/A</definedName>
    <definedName name="FACTOR">#N/A</definedName>
    <definedName name="FArole">#N/A</definedName>
    <definedName name="FArole1">#N/A</definedName>
    <definedName name="fasfaga" localSheetId="0" hidden="1">{"'Sheet1'!$L$16"}</definedName>
    <definedName name="fasfaga" hidden="1">{"'Sheet1'!$L$16"}</definedName>
    <definedName name="Fax">#N/A</definedName>
    <definedName name="Fay">#N/A</definedName>
    <definedName name="fc">#N/A</definedName>
    <definedName name="fc_">#N/A</definedName>
    <definedName name="FC5_total">#N/A</definedName>
    <definedName name="FC6_total">#N/A</definedName>
    <definedName name="fcc">#N/A</definedName>
    <definedName name="fcoc">#N/A</definedName>
    <definedName name="Fdaymong">#N/A</definedName>
    <definedName name="FDR">#N/A</definedName>
    <definedName name="fdsfsdfd" localSheetId="0" hidden="1">{"'Sheet1'!$L$16"}</definedName>
    <definedName name="fdsfsdfd" hidden="1">{"'Sheet1'!$L$16"}</definedName>
    <definedName name="FFF" localSheetId="0">BlankMacro1</definedName>
    <definedName name="FFF">BlankMacro1</definedName>
    <definedName name="fffffffffffffff" localSheetId="0" hidden="1">{"'Sheet1'!$L$16"}</definedName>
    <definedName name="fffffffffffffff" hidden="1">{"'Sheet1'!$L$16"}</definedName>
    <definedName name="Fg">#N/A</definedName>
    <definedName name="fgf" localSheetId="0" hidden="1">{"'Sheet1'!$L$16"}</definedName>
    <definedName name="fgf" hidden="1">{"'Sheet1'!$L$16"}</definedName>
    <definedName name="Fh">#N/A</definedName>
    <definedName name="Fi">#N/A</definedName>
    <definedName name="FI_12">4820</definedName>
    <definedName name="Fi_f">#N/A</definedName>
    <definedName name="FIL">#N/A</definedName>
    <definedName name="FILE">#N/A</definedName>
    <definedName name="finclb">#N/A</definedName>
    <definedName name="FIT" localSheetId="0">BlankMacro1</definedName>
    <definedName name="FIT">BlankMacro1</definedName>
    <definedName name="FITT2" localSheetId="0">BlankMacro1</definedName>
    <definedName name="FITT2">BlankMacro1</definedName>
    <definedName name="FITTING2" localSheetId="0">BlankMacro1</definedName>
    <definedName name="FITTING2">BlankMacro1</definedName>
    <definedName name="FlexZZ">#N/A</definedName>
    <definedName name="FLG" localSheetId="0">BlankMacro1</definedName>
    <definedName name="FLG">BlankMacro1</definedName>
    <definedName name="Flv">#N/A</definedName>
    <definedName name="FO">#N/A</definedName>
    <definedName name="Formula">#N/A</definedName>
    <definedName name="fs">#N/A</definedName>
    <definedName name="fsf">#N/A</definedName>
    <definedName name="Ft">#N/A</definedName>
    <definedName name="Ft_">#N/A</definedName>
    <definedName name="FỬGG" hidden="1">{"'Sheet1'!$L$16"}</definedName>
    <definedName name="fv">#N/A</definedName>
    <definedName name="fy">#N/A</definedName>
    <definedName name="Fy_">#N/A</definedName>
    <definedName name="g_">#N/A</definedName>
    <definedName name="g_1">#N/A</definedName>
    <definedName name="G_2">#N/A</definedName>
    <definedName name="g_3">#N/A</definedName>
    <definedName name="G_ME">#N/A</definedName>
    <definedName name="ga">#N/A</definedName>
    <definedName name="gachtuy">#N/A</definedName>
    <definedName name="GAHT">#N/A</definedName>
    <definedName name="gas">#N/A</definedName>
    <definedName name="GC_DN">#N/A</definedName>
    <definedName name="GC_HT">#N/A</definedName>
    <definedName name="GC_TD">#N/A</definedName>
    <definedName name="gchi">#N/A</definedName>
    <definedName name="GCS">#N/A</definedName>
    <definedName name="gd">#N/A</definedName>
    <definedName name="gd.">#N/A</definedName>
    <definedName name="GD_1">#N/A</definedName>
    <definedName name="GD_2">#N/A</definedName>
    <definedName name="gdau">#N/A</definedName>
    <definedName name="gdfgdfgdf" localSheetId="0" hidden="1">{"'Sheet1'!$L$16"}</definedName>
    <definedName name="gdfgdfgdf" hidden="1">{"'Sheet1'!$L$16"}</definedName>
    <definedName name="GDL">#N/A</definedName>
    <definedName name="GDTD">#N/A</definedName>
    <definedName name="geff">#N/A</definedName>
    <definedName name="ghghgf" localSheetId="0" hidden="1">{"'Sheet1'!$L$16"}</definedName>
    <definedName name="ghghgf" hidden="1">{"'Sheet1'!$L$16"}</definedName>
    <definedName name="ghghgf_1" localSheetId="0">{"'Sheet1'!$L$16"}</definedName>
    <definedName name="ghghgf_1">{"'Sheet1'!$L$16"}</definedName>
    <definedName name="ghip">#N/A</definedName>
    <definedName name="Gia_CT">#N/A</definedName>
    <definedName name="GIA_CU_LY_VAN_CHUYEN">#N/A</definedName>
    <definedName name="GIA_THANH_VAN_CHUYEN_1M3_BE_TONG">#N/A</definedName>
    <definedName name="Gia_tien">#REF!</definedName>
    <definedName name="gia_tien_1">#N/A</definedName>
    <definedName name="gia_tien_2">#N/A</definedName>
    <definedName name="gia_tien_3">#N/A</definedName>
    <definedName name="gia_tien_BTN">#REF!</definedName>
    <definedName name="gia_tri_1">#N/A</definedName>
    <definedName name="gia_tri_1_BTN">#N/A</definedName>
    <definedName name="gia_tri_1BTN">#N/A</definedName>
    <definedName name="gia_tri_2">#N/A</definedName>
    <definedName name="gia_tri_2_BTN">#N/A</definedName>
    <definedName name="gia_tri_2BTN">#N/A</definedName>
    <definedName name="gia_tri_3">#N/A</definedName>
    <definedName name="gia_tri_3_BTN">#N/A</definedName>
    <definedName name="gia_tri_3BTN">#N/A</definedName>
    <definedName name="GIA_VAT_LIEU_XAY_DUNG_DEN_HIEN_TRUONG">#N/A</definedName>
    <definedName name="GIA_VAT_LIEU_XAY_DUNG_HIEN_TRUONG">#N/A</definedName>
    <definedName name="Gia_VT">#N/A</definedName>
    <definedName name="GIAGIAOVLHT">#N/A</definedName>
    <definedName name="Giai_doan">#N/A</definedName>
    <definedName name="giam">#N/A</definedName>
    <definedName name="giao10">#N/A</definedName>
    <definedName name="giao3">#N/A</definedName>
    <definedName name="giao6">#N/A</definedName>
    <definedName name="giao7">#N/A</definedName>
    <definedName name="giao8">#N/A</definedName>
    <definedName name="giao9">#N/A</definedName>
    <definedName name="GIATB">#N/A</definedName>
    <definedName name="GIAVL_TRALY">#N/A</definedName>
    <definedName name="giavl1">#N/A</definedName>
    <definedName name="GIAVLHT">#N/A</definedName>
    <definedName name="GIAVLIEUTN">#N/A</definedName>
    <definedName name="GiaVtu">#N/A</definedName>
    <definedName name="giaydau">#N/A</definedName>
    <definedName name="Giocong">#N/A</definedName>
    <definedName name="giotuoi">#N/A</definedName>
    <definedName name="gkGTGT">#N/A</definedName>
    <definedName name="gl3p">#N/A</definedName>
    <definedName name="gld">#N/A</definedName>
    <definedName name="Goc32x3">#N/A</definedName>
    <definedName name="Goc35x3">#N/A</definedName>
    <definedName name="Goc40x4">#N/A</definedName>
    <definedName name="Goc45x4">#N/A</definedName>
    <definedName name="Goc50x5">#N/A</definedName>
    <definedName name="Goc63x6">#N/A</definedName>
    <definedName name="Goc75x6">#N/A</definedName>
    <definedName name="GP">#N/A</definedName>
    <definedName name="Gqlda">#N/A</definedName>
    <definedName name="GRFICM">#N/A</definedName>
    <definedName name="gs">#N/A</definedName>
    <definedName name="Gst">#N/A</definedName>
    <definedName name="GSTC">#N/A</definedName>
    <definedName name="Gtb">#N/A</definedName>
    <definedName name="gtbtt">#N/A</definedName>
    <definedName name="gtc">#N/A</definedName>
    <definedName name="GTDTCTANG_HT_NC_BD">#N/A</definedName>
    <definedName name="GTDTCTANG_HT_NC_KT">#N/A</definedName>
    <definedName name="GTDTCTANG_HT_VL_BD">#N/A</definedName>
    <definedName name="GTDTCTANG_HT_VL_KT">#N/A</definedName>
    <definedName name="GTDTCTANG_NC_BD">#N/A</definedName>
    <definedName name="GTDTCTANG_NC_KT">#N/A</definedName>
    <definedName name="GTDTCTANG_VL_BD">#N/A</definedName>
    <definedName name="GTDTCTANG_VL_KT">#N/A</definedName>
    <definedName name="GTDTXL">#N/A</definedName>
    <definedName name="Gthe">#N/A</definedName>
    <definedName name="GTNT1">#N/A</definedName>
    <definedName name="GTNT2">#N/A</definedName>
    <definedName name="GTRI">#N/A</definedName>
    <definedName name="gvk">#N/A</definedName>
    <definedName name="GVL_LDT">#N/A</definedName>
    <definedName name="gx">#N/A</definedName>
    <definedName name="Gxd">#N/A</definedName>
    <definedName name="Gxl">#N/A</definedName>
    <definedName name="gxltt">#N/A</definedName>
    <definedName name="gxm">#N/A</definedName>
    <definedName name="GXMAX">#N/A</definedName>
    <definedName name="GXMIN">#N/A</definedName>
    <definedName name="GYMAX">#N/A</definedName>
    <definedName name="GYMIN">#N/A</definedName>
    <definedName name="h" localSheetId="0" hidden="1">{"'Sheet1'!$L$16"}</definedName>
    <definedName name="h" hidden="1">{"'Sheet1'!$L$16"}</definedName>
    <definedName name="h_">#N/A</definedName>
    <definedName name="h__">#N/A</definedName>
    <definedName name="h_0">#N/A</definedName>
    <definedName name="h_1" localSheetId="0">{"'Sheet1'!$L$16"}</definedName>
    <definedName name="h_1">{"'Sheet1'!$L$16"}</definedName>
    <definedName name="H_2">#N/A</definedName>
    <definedName name="H_3">#N/A</definedName>
    <definedName name="H_30">#N/A</definedName>
    <definedName name="h_d">#N/A</definedName>
    <definedName name="H_ng_mòc_cáng_trÖnh">#N/A</definedName>
    <definedName name="H_THUCHTHH">#N/A</definedName>
    <definedName name="H_THUCTT">#N/A</definedName>
    <definedName name="h0">#N/A</definedName>
    <definedName name="Ha">#N/A</definedName>
    <definedName name="ha.">#N/A</definedName>
    <definedName name="Ham">#N/A</definedName>
    <definedName name="Hamyen">#N/A</definedName>
    <definedName name="han23KW">#N/A</definedName>
    <definedName name="HANG" localSheetId="0" hidden="1">{#N/A,#N/A,FALSE,"Chi tiÆt"}</definedName>
    <definedName name="HANG" hidden="1">{#N/A,#N/A,FALSE,"Chi tiÆt"}</definedName>
    <definedName name="Hang_muc_khac">#N/A</definedName>
    <definedName name="hangmuc">#N/A</definedName>
    <definedName name="Hanoi">#N/A</definedName>
    <definedName name="hao" localSheetId="0">BlankMacro1</definedName>
    <definedName name="hao">BlankMacro1</definedName>
    <definedName name="HaoKT">#N/A</definedName>
    <definedName name="HapCKVA">#N/A</definedName>
    <definedName name="HapCKvar">#N/A</definedName>
    <definedName name="HapCKW">#N/A</definedName>
    <definedName name="HapIKVA">#N/A</definedName>
    <definedName name="HapIKvar">#N/A</definedName>
    <definedName name="HapIKW">#N/A</definedName>
    <definedName name="HapKVA">#N/A</definedName>
    <definedName name="HapSKVA">#N/A</definedName>
    <definedName name="HapSKW">#N/A</definedName>
    <definedName name="hb.">#N/A</definedName>
    <definedName name="HBC">#N/A</definedName>
    <definedName name="HbHcOnOff">#N/A</definedName>
    <definedName name="HBL">#N/A</definedName>
    <definedName name="hc">#N/A</definedName>
    <definedName name="hc.">#N/A</definedName>
    <definedName name="HCM">#N/A</definedName>
    <definedName name="HCPH">#N/A</definedName>
    <definedName name="HCS">#N/A</definedName>
    <definedName name="HCU">#N/A</definedName>
    <definedName name="HDC">#N/A</definedName>
    <definedName name="hdd">#N/A</definedName>
    <definedName name="hdn">#N/A</definedName>
    <definedName name="HDU">#N/A</definedName>
    <definedName name="HE_SO_KHO_KHAN_CANG_DAY">#N/A</definedName>
    <definedName name="Heä_soá_laép_xaø_H">1.7</definedName>
    <definedName name="heä_soá_sình_laày">#N/A</definedName>
    <definedName name="HeSo">#N/A</definedName>
    <definedName name="hfdhfgd" localSheetId="0" hidden="1">{"'Sheet1'!$L$16"}</definedName>
    <definedName name="hfdhfgd" hidden="1">{"'Sheet1'!$L$16"}</definedName>
    <definedName name="hfdhfgd_1" localSheetId="0">{"'Sheet1'!$L$16"}</definedName>
    <definedName name="hfdhfgd_1">{"'Sheet1'!$L$16"}</definedName>
    <definedName name="hg">#N/A</definedName>
    <definedName name="hghg" localSheetId="0" hidden="1">{"'Sheet1'!$L$16"}</definedName>
    <definedName name="hghg" hidden="1">{"'Sheet1'!$L$16"}</definedName>
    <definedName name="hghg_1" localSheetId="0">{"'Sheet1'!$L$16"}</definedName>
    <definedName name="hghg_1">{"'Sheet1'!$L$16"}</definedName>
    <definedName name="HH">#REF!</definedName>
    <definedName name="HHcat">#N/A</definedName>
    <definedName name="HHda">#N/A</definedName>
    <definedName name="HHIC">#N/A</definedName>
    <definedName name="HHT">#N/A</definedName>
    <definedName name="HHTT">#N/A</definedName>
    <definedName name="HHUHOI">#N/A</definedName>
    <definedName name="hien">#N/A</definedName>
    <definedName name="HIHIHIHOI" localSheetId="0" hidden="1">{"'Sheet1'!$L$16"}</definedName>
    <definedName name="HIHIHIHOI" hidden="1">{"'Sheet1'!$L$16"}</definedName>
    <definedName name="Hinh_thuc">#N/A</definedName>
    <definedName name="hjjkl" localSheetId="0" hidden="1">{"'Sheet1'!$L$16"}</definedName>
    <definedName name="hjjkl" hidden="1">{"'Sheet1'!$L$16"}</definedName>
    <definedName name="HJKL" localSheetId="0" hidden="1">{"'Sheet1'!$L$16"}</definedName>
    <definedName name="HJKL" hidden="1">{"'Sheet1'!$L$16"}</definedName>
    <definedName name="HKE">#N/A</definedName>
    <definedName name="HKL">#N/A</definedName>
    <definedName name="HKLHI">#N/A</definedName>
    <definedName name="HKLL">#N/A</definedName>
    <definedName name="HKLLLO">#N/A</definedName>
    <definedName name="HLC">#N/A</definedName>
    <definedName name="HLIC">#N/A</definedName>
    <definedName name="HLU">#N/A</definedName>
    <definedName name="HM">#N/A</definedName>
    <definedName name="Hmong">#N/A</definedName>
    <definedName name="ho">#N/A</definedName>
    <definedName name="HÖ_sè_l__ng">#N/A</definedName>
    <definedName name="hoahop">#REF!</definedName>
    <definedName name="hoaphuc">#REF!</definedName>
    <definedName name="hoason">#REF!</definedName>
    <definedName name="hoathanh">#REF!</definedName>
    <definedName name="hoatien">#REF!</definedName>
    <definedName name="hoc">55000</definedName>
    <definedName name="holan">#N/A</definedName>
    <definedName name="HOME_MANP">#REF!</definedName>
    <definedName name="HOMEOFFICE_COST">#REF!</definedName>
    <definedName name="Hong_Quang">#N/A</definedName>
    <definedName name="honghoa">#REF!</definedName>
    <definedName name="Hoten">#N/A</definedName>
    <definedName name="hotrongcay">#N/A</definedName>
    <definedName name="House">#N/A</definedName>
    <definedName name="Hp">#N/A</definedName>
    <definedName name="HR">#N/A</definedName>
    <definedName name="HRC">#N/A</definedName>
    <definedName name="hs">#N/A</definedName>
    <definedName name="Hsc">#N/A</definedName>
    <definedName name="HSCT3">0.1</definedName>
    <definedName name="hsd">#N/A</definedName>
    <definedName name="hsdc">#N/A</definedName>
    <definedName name="hsdc1">#N/A</definedName>
    <definedName name="HSDN">2.5</definedName>
    <definedName name="HSGG">#N/A</definedName>
    <definedName name="HSHH">#N/A</definedName>
    <definedName name="HSHHUT">#N/A</definedName>
    <definedName name="hsk">#N/A</definedName>
    <definedName name="HSKK35">#N/A</definedName>
    <definedName name="HSLX">#N/A</definedName>
    <definedName name="HSLXH">1.7</definedName>
    <definedName name="HSLXP">#N/A</definedName>
    <definedName name="hsm">#N/A</definedName>
    <definedName name="hsmk">#N/A</definedName>
    <definedName name="hsn">#N/A</definedName>
    <definedName name="hsnc_cau">1.626</definedName>
    <definedName name="hsnc_cau2">1.626</definedName>
    <definedName name="hsnc_d">1.6356</definedName>
    <definedName name="hsnc_d2">1.6356</definedName>
    <definedName name="hsncm">#N/A</definedName>
    <definedName name="hsnk">#N/A</definedName>
    <definedName name="HSSL">#N/A</definedName>
    <definedName name="hßm4">#N/A</definedName>
    <definedName name="hstb">#N/A</definedName>
    <definedName name="hstdtk">#N/A</definedName>
    <definedName name="hsthep">#N/A</definedName>
    <definedName name="hsUd">#N/A</definedName>
    <definedName name="HSVC1">#N/A</definedName>
    <definedName name="HSVC2">#N/A</definedName>
    <definedName name="HSVC3">#N/A</definedName>
    <definedName name="hsvk">#N/A</definedName>
    <definedName name="hsvl">#N/A</definedName>
    <definedName name="hsvl2">1</definedName>
    <definedName name="HTdutoanxa">#REF!</definedName>
    <definedName name="HTHH">#N/A</definedName>
    <definedName name="htlm" localSheetId="0" hidden="1">{"'Sheet1'!$L$16"}</definedName>
    <definedName name="htlm" hidden="1">{"'Sheet1'!$L$16"}</definedName>
    <definedName name="HTML_CodePage" hidden="1">950</definedName>
    <definedName name="HTML_Control" localSheetId="0" hidden="1">{"'Sheet1'!$L$16"}</definedName>
    <definedName name="HTML_Control" hidden="1">{"'Sheet1'!$L$16"}</definedName>
    <definedName name="HTML_Control_1" localSheetId="0">{"'Sheet1'!$L$16"}</definedName>
    <definedName name="HTML_Control_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L_ToanNM" localSheetId="0" hidden="1">{"'Sheet1'!$L$16"}</definedName>
    <definedName name="HTML_ToanNM" hidden="1">{"'Sheet1'!$L$16"}</definedName>
    <definedName name="HTNC">#N/A</definedName>
    <definedName name="HTS">#N/A</definedName>
    <definedName name="HTU">#N/A</definedName>
    <definedName name="HTVL">#N/A</definedName>
    <definedName name="hui" localSheetId="0" hidden="1">{"'Sheet1'!$L$16"}</definedName>
    <definedName name="hui" hidden="1">{"'Sheet1'!$L$16"}</definedName>
    <definedName name="hung">#N/A</definedName>
    <definedName name="huy" localSheetId="0" hidden="1">{"'Sheet1'!$L$16"}</definedName>
    <definedName name="huy" hidden="1">{"'Sheet1'!$L$16"}</definedName>
    <definedName name="huy_1" localSheetId="0">{"'Sheet1'!$L$16"}</definedName>
    <definedName name="huy_1">{"'Sheet1'!$L$16"}</definedName>
    <definedName name="huyen" localSheetId="0" hidden="1">{"'Sheet1'!$L$16"}</definedName>
    <definedName name="huyen" hidden="1">{"'Sheet1'!$L$16"}</definedName>
    <definedName name="huyen_1" localSheetId="0">{"'Sheet1'!$L$16"}</definedName>
    <definedName name="huyen_1">{"'Sheet1'!$L$16"}</definedName>
    <definedName name="HV">#N/A</definedName>
    <definedName name="HVBC">#N/A</definedName>
    <definedName name="HVC">#N/A</definedName>
    <definedName name="HVL">#N/A</definedName>
    <definedName name="HVP">#N/A</definedName>
    <definedName name="I">#N/A</definedName>
    <definedName name="I_A">#N/A</definedName>
    <definedName name="I_B">#N/A</definedName>
    <definedName name="I_c">#N/A</definedName>
    <definedName name="I_p">#N/A</definedName>
    <definedName name="iCount">3</definedName>
    <definedName name="IDLAB_COST">#REF!</definedName>
    <definedName name="II_A">#N/A</definedName>
    <definedName name="II_B">#N/A</definedName>
    <definedName name="II_c">#N/A</definedName>
    <definedName name="III_a">#N/A</definedName>
    <definedName name="III_B">#N/A</definedName>
    <definedName name="III_c">#N/A</definedName>
    <definedName name="IMPORT">#N/A</definedName>
    <definedName name="IND_LAB">#N/A</definedName>
    <definedName name="index">#N/A</definedName>
    <definedName name="INDMANP">#REF!</definedName>
    <definedName name="INPUT">#N/A</definedName>
    <definedName name="INPUT1">#N/A</definedName>
    <definedName name="inputCosti">#N/A</definedName>
    <definedName name="inputLf">#N/A</definedName>
    <definedName name="inputWTP">#N/A</definedName>
    <definedName name="INT">#N/A</definedName>
    <definedName name="INTBN">#N/A</definedName>
    <definedName name="Ip">#N/A</definedName>
    <definedName name="IWTP">#N/A</definedName>
    <definedName name="ixy">#N/A</definedName>
    <definedName name="j">#N/A</definedName>
    <definedName name="j_">#N/A</definedName>
    <definedName name="j356C8">#N/A</definedName>
    <definedName name="J81j81">#N/A</definedName>
    <definedName name="JỂUIUỉGKJFNBKFDV">BlankMacro1</definedName>
    <definedName name="jhnjnn">#N/A</definedName>
    <definedName name="JPYVND1">#N/A</definedName>
    <definedName name="K">#N/A</definedName>
    <definedName name="k..">#N/A</definedName>
    <definedName name="K_L">#N/A</definedName>
    <definedName name="k0">#N/A</definedName>
    <definedName name="KA">#N/A</definedName>
    <definedName name="ka.">#N/A</definedName>
    <definedName name="KAE">#N/A</definedName>
    <definedName name="KAS">#N/A</definedName>
    <definedName name="kcg">#N/A</definedName>
    <definedName name="kcong">#N/A</definedName>
    <definedName name="KDC">#N/A</definedName>
    <definedName name="kdien">#N/A</definedName>
    <definedName name="Ke">#N/A</definedName>
    <definedName name="KE_HOACH_VON_PHU_THU">#N/A</definedName>
    <definedName name="KeBve">#N/A</definedName>
    <definedName name="KgBM">#N/A</definedName>
    <definedName name="Kgcot">#N/A</definedName>
    <definedName name="KgCTd4">#N/A</definedName>
    <definedName name="KgCTt4">#N/A</definedName>
    <definedName name="Kgdamd4">#N/A</definedName>
    <definedName name="Kgdamt4">#N/A</definedName>
    <definedName name="Kgmong">#N/A</definedName>
    <definedName name="KgNXOLdk">#N/A</definedName>
    <definedName name="Kgsan">#N/A</definedName>
    <definedName name="Kh">#N/A</definedName>
    <definedName name="KH_Chang">#N/A</definedName>
    <definedName name="Khac">#N/A</definedName>
    <definedName name="khac1">#N/A</definedName>
    <definedName name="khac2">#N/A</definedName>
    <definedName name="Khâi">#N/A</definedName>
    <definedName name="khanang">#N/A</definedName>
    <definedName name="khl">#N/A</definedName>
    <definedName name="KHldatcat">#N/A</definedName>
    <definedName name="kho">#N/A</definedName>
    <definedName name="KHO_CONG_TRINH">#N/A</definedName>
    <definedName name="KHO_CONG_TRINH_DI_CHUYEN_BO_MAY_THI_CONG">#N/A</definedName>
    <definedName name="khoa1">#N/A</definedName>
    <definedName name="khoa2">#N/A</definedName>
    <definedName name="khoanda">#N/A</definedName>
    <definedName name="KHOI_LUONG_DAO_DAT_MONG">#N/A</definedName>
    <definedName name="KHOI_LUONG_DAT_DAO_DAP">#N/A</definedName>
    <definedName name="KHOILUONG" localSheetId="0" hidden="1">{"'Sheet1'!$L$16"}</definedName>
    <definedName name="KHOILUONG" hidden="1">{"'Sheet1'!$L$16"}</definedName>
    <definedName name="khong">#N/A</definedName>
    <definedName name="Khong_can_doi">#N/A</definedName>
    <definedName name="khongtruotgia" localSheetId="0" hidden="1">{"'Sheet1'!$L$16"}</definedName>
    <definedName name="khongtruotgia" hidden="1">{"'Sheet1'!$L$16"}</definedName>
    <definedName name="Khung">#N/A</definedName>
    <definedName name="KhuyenmaiUPS">"AutoShape 264"</definedName>
    <definedName name="kiem">#N/A</definedName>
    <definedName name="Kiem_tra_trung_ten">#REF!</definedName>
    <definedName name="KINH_PHI_DEN_BU">#N/A</definedName>
    <definedName name="KINH_PHI_DZ0.4KV">#N/A</definedName>
    <definedName name="KINH_PHI_KHAO_SAT__LAP_BCNCKT__TKKTTC">#N/A</definedName>
    <definedName name="KINH_PHI_KHO_BAI">#N/A</definedName>
    <definedName name="KINH_PHI_TBA">#N/A</definedName>
    <definedName name="KINH_PHI_TOAN_CONG_TRINH">#N/A</definedName>
    <definedName name="kipdien">#N/A</definedName>
    <definedName name="kj">#N/A</definedName>
    <definedName name="kjk">#N/A</definedName>
    <definedName name="KKE_Sheet10_List">#N/A</definedName>
    <definedName name="kkjrtjtjt">BlankMacro1</definedName>
    <definedName name="kkk">#N/A</definedName>
    <definedName name="kl_ME">#N/A</definedName>
    <definedName name="KLC">#N/A</definedName>
    <definedName name="klctbb">#N/A</definedName>
    <definedName name="kll">#N/A</definedName>
    <definedName name="KLTHDN">#N/A</definedName>
    <definedName name="KLVANKHUON">#N/A</definedName>
    <definedName name="km">#N/A</definedName>
    <definedName name="knc">#N/A</definedName>
    <definedName name="KP">#N/A</definedName>
    <definedName name="kp1ph">#N/A</definedName>
    <definedName name="kq">#N/A</definedName>
    <definedName name="KQ_Truong">#N/A</definedName>
    <definedName name="KS">#N/A</definedName>
    <definedName name="KS_1">#N/A</definedName>
    <definedName name="KS_2">#N/A</definedName>
    <definedName name="KSTK">#N/A</definedName>
    <definedName name="ktc">#N/A</definedName>
    <definedName name="Kte">#N/A</definedName>
    <definedName name="KVC">#N/A</definedName>
    <definedName name="kvl">#N/A</definedName>
    <definedName name="Ký_nép">#N/A</definedName>
    <definedName name="KÝch_100_T">#N/A</definedName>
    <definedName name="KÝch_200_T">#N/A</definedName>
    <definedName name="KÝch_50_T">#N/A</definedName>
    <definedName name="L">#N/A</definedName>
    <definedName name="l__ng_th_ng">#N/A</definedName>
    <definedName name="L_1">#N/A</definedName>
    <definedName name="L_2">#N/A</definedName>
    <definedName name="L_mong">#N/A</definedName>
    <definedName name="l1d">#N/A</definedName>
    <definedName name="L63x6">5800</definedName>
    <definedName name="LABEL">#N/A</definedName>
    <definedName name="laikhdz">#N/A</definedName>
    <definedName name="LAMTUBE">#N/A</definedName>
    <definedName name="lan">#N/A</definedName>
    <definedName name="lancan">#N/A</definedName>
    <definedName name="Land">#N/A</definedName>
    <definedName name="lanhto">#N/A</definedName>
    <definedName name="lao_keo_dam_cau">#N/A</definedName>
    <definedName name="LAP_DAT_TBA">#N/A</definedName>
    <definedName name="LapDungDam">#N/A</definedName>
    <definedName name="Lapmay">#N/A</definedName>
    <definedName name="Lb">#N/A</definedName>
    <definedName name="LBS_22">107800000</definedName>
    <definedName name="LC5_total">#N/A</definedName>
    <definedName name="LC6_total">#N/A</definedName>
    <definedName name="LCB">#N/A</definedName>
    <definedName name="lcoc">#N/A</definedName>
    <definedName name="lcrac">#N/A</definedName>
    <definedName name="Ldatcat">#N/A</definedName>
    <definedName name="le">#N/A</definedName>
    <definedName name="LgL">#N/A</definedName>
    <definedName name="lh">#N/A</definedName>
    <definedName name="LIET_KE_VI_TRI_DZ0.4KV">#N/A</definedName>
    <definedName name="LIET_KE_VI_TRI_DZ22KV">#N/A</definedName>
    <definedName name="list">#N/A</definedName>
    <definedName name="LK_hathe">#N/A</definedName>
    <definedName name="Lmk">#N/A</definedName>
    <definedName name="ln">#N/A</definedName>
    <definedName name="Lnsc">#N/A</definedName>
    <definedName name="Lo">#N/A</definedName>
    <definedName name="loai">#N/A</definedName>
    <definedName name="LoÁi_BQL">#N/A</definedName>
    <definedName name="LoÁi_CT">#N/A</definedName>
    <definedName name="LOAI_DUONG">#N/A</definedName>
    <definedName name="Loai_TD">#N/A</definedName>
    <definedName name="LoaixeH">#N/A</definedName>
    <definedName name="LoaixeXB">#N/A</definedName>
    <definedName name="long">#N/A</definedName>
    <definedName name="LOOP">#N/A</definedName>
    <definedName name="LOPCC">#N/A</definedName>
    <definedName name="LPTDDT">#N/A</definedName>
    <definedName name="LPTDTK">#N/A</definedName>
    <definedName name="LRDaysTaken">#N/A</definedName>
    <definedName name="LREmployeeName">#N/A</definedName>
    <definedName name="LRMC">#N/A</definedName>
    <definedName name="LRNoOfDays">#N/A</definedName>
    <definedName name="lrung">#N/A</definedName>
    <definedName name="lrung25">#N/A</definedName>
    <definedName name="ltre">#N/A</definedName>
    <definedName name="luc">#N/A</definedName>
    <definedName name="luoichanrac">#N/A</definedName>
    <definedName name="luong">#N/A</definedName>
    <definedName name="Luong.ngachbac">#REF!</definedName>
    <definedName name="lv..">#N/A</definedName>
    <definedName name="lVC">#N/A</definedName>
    <definedName name="lvr..">#N/A</definedName>
    <definedName name="m">#REF!</definedName>
    <definedName name="M_1">#N/A</definedName>
    <definedName name="M_2">#N/A</definedName>
    <definedName name="M_CSCT">#N/A</definedName>
    <definedName name="M_TD">#N/A</definedName>
    <definedName name="M0.4">#N/A</definedName>
    <definedName name="m1_">#N/A</definedName>
    <definedName name="m10_">#N/A</definedName>
    <definedName name="M10aavc">#N/A</definedName>
    <definedName name="m11_">#N/A</definedName>
    <definedName name="M12ba3p">#N/A</definedName>
    <definedName name="M12bb1p">#N/A</definedName>
    <definedName name="M12cbnc">#N/A</definedName>
    <definedName name="M12cbvl">#N/A</definedName>
    <definedName name="M14bb1p">#N/A</definedName>
    <definedName name="m2_">#N/A</definedName>
    <definedName name="m3_">#N/A</definedName>
    <definedName name="m3_betong">#N/A</definedName>
    <definedName name="m3btong">#N/A</definedName>
    <definedName name="m4_">#N/A</definedName>
    <definedName name="m5_">#N/A</definedName>
    <definedName name="m6_">#N/A</definedName>
    <definedName name="m7_">#N/A</definedName>
    <definedName name="m8_">#N/A</definedName>
    <definedName name="m8aanc">#N/A</definedName>
    <definedName name="m8aavl">#N/A</definedName>
    <definedName name="m9_">#N/A</definedName>
    <definedName name="ma">#N/A</definedName>
    <definedName name="MA_DV">#REF!</definedName>
    <definedName name="Ma3pnc">#N/A</definedName>
    <definedName name="Ma3pvl">#N/A</definedName>
    <definedName name="Maa3pnc">#N/A</definedName>
    <definedName name="Maa3pvl">#N/A</definedName>
    <definedName name="MACRO">#N/A</definedName>
    <definedName name="MACTANG_BD">#N/A</definedName>
    <definedName name="MACTANG_HT_BD">#N/A</definedName>
    <definedName name="MACTANG_HT_KT">#N/A</definedName>
    <definedName name="MACTANG_KT">#N/A</definedName>
    <definedName name="mahang_x">#N/A</definedName>
    <definedName name="mai">#N/A</definedName>
    <definedName name="MAJ_CON_EQP">#REF!</definedName>
    <definedName name="Mat_cau">#N/A</definedName>
    <definedName name="MatDuong">#N/A</definedName>
    <definedName name="MATK">#N/A</definedName>
    <definedName name="MAVANKHUON">#N/A</definedName>
    <definedName name="MAVLTHDN">#N/A</definedName>
    <definedName name="MAY">#N/A</definedName>
    <definedName name="May_bom_nuíc_10.0_CV">#N/A</definedName>
    <definedName name="May_bom_nuíc_15.0_CV">#N/A</definedName>
    <definedName name="May_bom_nuíc_20.0_CV">#N/A</definedName>
    <definedName name="May_bom_nuíc_20_KW">#N/A</definedName>
    <definedName name="May_bom_nuíc_45.0_CV">#N/A</definedName>
    <definedName name="May_cat_uèn">#N/A</definedName>
    <definedName name="may_dao0.4m3">#N/A</definedName>
    <definedName name="May_dao0.8m3">#N/A</definedName>
    <definedName name="May_dao1.25m3">#N/A</definedName>
    <definedName name="May_dÇm_ban_1_KW">#N/A</definedName>
    <definedName name="May_dÇm_dïi_1.5_KW">#N/A</definedName>
    <definedName name="May_dong_cäc_1.2_T">#N/A</definedName>
    <definedName name="May_dong_cäc_1.8_T">#N/A</definedName>
    <definedName name="May_dong_cäc_2.5_T">#N/A</definedName>
    <definedName name="May_han_23_KW">#N/A</definedName>
    <definedName name="May_khoan_4.5_KW">#N/A</definedName>
    <definedName name="May_khoan_BT_1.5KW">#N/A</definedName>
    <definedName name="May_luån_cap_15_KW">#N/A</definedName>
    <definedName name="May_mai_2.7_KW">#N/A</definedName>
    <definedName name="May_nÐn_khÝ_10m3_ph">#N/A</definedName>
    <definedName name="May_nÐn_khÝ_4_m3_ph">#N/A</definedName>
    <definedName name="May_nÐn_khÝ_9m3_ph">#N/A</definedName>
    <definedName name="May_ñi_110_CV">#N/A</definedName>
    <definedName name="May_phun_son">#N/A</definedName>
    <definedName name="May_trén_vua_250_lÝt">#N/A</definedName>
    <definedName name="May_trén_vua_80_lÝt">#N/A</definedName>
    <definedName name="May_vËn_thang_0.8_T">#N/A</definedName>
    <definedName name="maybua">#N/A</definedName>
    <definedName name="maycay">#N/A</definedName>
    <definedName name="mayui110">#N/A</definedName>
    <definedName name="Mba1p">#N/A</definedName>
    <definedName name="Mba3p">#N/A</definedName>
    <definedName name="Mbb3p">#N/A</definedName>
    <definedName name="Mbn1p">#N/A</definedName>
    <definedName name="mc">#N/A</definedName>
    <definedName name="mcbt">#N/A</definedName>
    <definedName name="MCT">#N/A</definedName>
    <definedName name="mcton15">#N/A</definedName>
    <definedName name="me">#N/A</definedName>
    <definedName name="MENU1">#N/A</definedName>
    <definedName name="MENUVIEW">#N/A</definedName>
    <definedName name="MESSAGE">#N/A</definedName>
    <definedName name="MESSAGE1">#N/A</definedName>
    <definedName name="MESSAGE2">#N/A</definedName>
    <definedName name="MG_A">#REF!</definedName>
    <definedName name="mi">#N/A</definedName>
    <definedName name="minhhoa">#REF!</definedName>
    <definedName name="mjrtýưqà">BlankMacro1</definedName>
    <definedName name="mk4.5">#N/A</definedName>
    <definedName name="mn">#N/A</definedName>
    <definedName name="MN_so1TTquydat">#REF!</definedName>
    <definedName name="MN_so2TTquydat">#REF!</definedName>
    <definedName name="MN_xuanhoa">#REF!</definedName>
    <definedName name="mnkhi">#N/A</definedName>
    <definedName name="MODIFY">#N/A</definedName>
    <definedName name="MONG">#N/A</definedName>
    <definedName name="Mong_tru_thep">#N/A</definedName>
    <definedName name="mongbang">#N/A</definedName>
    <definedName name="mongdon">#N/A</definedName>
    <definedName name="month">#N/A</definedName>
    <definedName name="Morong">#N/A</definedName>
    <definedName name="Morong4054_85">#N/A</definedName>
    <definedName name="morong4054_98">#N/A</definedName>
    <definedName name="Moùng">#N/A</definedName>
    <definedName name="mpq">#N/A</definedName>
    <definedName name="mqt">#N/A</definedName>
    <definedName name="mrai">#N/A</definedName>
    <definedName name="ms">#N/A</definedName>
    <definedName name="msan">#N/A</definedName>
    <definedName name="MSCT">#N/A</definedName>
    <definedName name="MTCLD">#N/A</definedName>
    <definedName name="MTMAC12">#N/A</definedName>
    <definedName name="MTN">#N/A</definedName>
    <definedName name="mtram">#N/A</definedName>
    <definedName name="MTXL">#N/A</definedName>
    <definedName name="Mu">#N/A</definedName>
    <definedName name="Mu_">#N/A</definedName>
    <definedName name="MUA">#N/A</definedName>
    <definedName name="MUA_SAM_DAY_SU_PHU_KIEN">#N/A</definedName>
    <definedName name="MUA_SAM_DUNG_CU_CHUAN_BI_SAN_XUAT">#N/A</definedName>
    <definedName name="MUA_SAM_THIET_BI">#N/A</definedName>
    <definedName name="MUA_SAM_VAT_LIEU_CHINH">#N/A</definedName>
    <definedName name="mui">#N/A</definedName>
    <definedName name="mxlat">#N/A</definedName>
    <definedName name="mxuc">#N/A</definedName>
    <definedName name="myle">#N/A</definedName>
    <definedName name="n">#N/A</definedName>
    <definedName name="n_1">#N/A</definedName>
    <definedName name="n_2">#N/A</definedName>
    <definedName name="n_3">#N/A</definedName>
    <definedName name="n1pig">#N/A</definedName>
    <definedName name="N1pIGvc">#N/A</definedName>
    <definedName name="n1pind">#N/A</definedName>
    <definedName name="N1pINDvc">#N/A</definedName>
    <definedName name="n1ping">#N/A</definedName>
    <definedName name="N1pINGvc">#N/A</definedName>
    <definedName name="n1pint">#N/A</definedName>
    <definedName name="na">#N/A</definedName>
    <definedName name="nam">#N/A</definedName>
    <definedName name="NC">#N/A</definedName>
    <definedName name="nc.3">#N/A</definedName>
    <definedName name="nc.4">#N/A</definedName>
    <definedName name="nc_btm10">#N/A</definedName>
    <definedName name="nc_btm100">#N/A</definedName>
    <definedName name="NC_CSCT">#N/A</definedName>
    <definedName name="NC_CTXD">#N/A</definedName>
    <definedName name="NC_RD">#N/A</definedName>
    <definedName name="NC_TD">#N/A</definedName>
    <definedName name="nc1p">#N/A</definedName>
    <definedName name="nc2.1I">#N/A</definedName>
    <definedName name="nc2.1II">#N/A</definedName>
    <definedName name="nc2.1III">#N/A</definedName>
    <definedName name="nc2.1IV">#N/A</definedName>
    <definedName name="nc2.2I">#N/A</definedName>
    <definedName name="nc2.2II">#N/A</definedName>
    <definedName name="nc2.2III">#N/A</definedName>
    <definedName name="nc2.2IV">#N/A</definedName>
    <definedName name="nc2.3I">#N/A</definedName>
    <definedName name="nc2.3II">#N/A</definedName>
    <definedName name="nc2.3III">#N/A</definedName>
    <definedName name="nc2.3IV">#N/A</definedName>
    <definedName name="nc2.4I">#N/A</definedName>
    <definedName name="nc2.4II">#N/A</definedName>
    <definedName name="nc2.4III">#N/A</definedName>
    <definedName name="nc2.4IV">#N/A</definedName>
    <definedName name="NC2.5">#N/A</definedName>
    <definedName name="nc2.5I">#N/A</definedName>
    <definedName name="nc2.5II">#N/A</definedName>
    <definedName name="nc2.5III">#N/A</definedName>
    <definedName name="nc2.5IV">#N/A</definedName>
    <definedName name="nc2.6I">#N/A</definedName>
    <definedName name="nc2.6II">#N/A</definedName>
    <definedName name="nc2.6III">#N/A</definedName>
    <definedName name="nc2.6IV">#N/A</definedName>
    <definedName name="NC2.7">#N/A</definedName>
    <definedName name="nc2.7I">#N/A</definedName>
    <definedName name="nc2.7II">#N/A</definedName>
    <definedName name="nc2.7III">#N/A</definedName>
    <definedName name="nc2.7IV">#N/A</definedName>
    <definedName name="nc2.8I">#N/A</definedName>
    <definedName name="nc2.8II">#N/A</definedName>
    <definedName name="nc2.8III">#N/A</definedName>
    <definedName name="nc2.8IV">#N/A</definedName>
    <definedName name="nc2.9I">#N/A</definedName>
    <definedName name="nc2.9II">#N/A</definedName>
    <definedName name="nc2.9III">#N/A</definedName>
    <definedName name="nc2.9IV">#N/A</definedName>
    <definedName name="nc2I">#N/A</definedName>
    <definedName name="nc2II">#N/A</definedName>
    <definedName name="nc2III">#N/A</definedName>
    <definedName name="nc2IV">#N/A</definedName>
    <definedName name="nc3.1I">#N/A</definedName>
    <definedName name="nc3.1II">#N/A</definedName>
    <definedName name="nc3.1III">#N/A</definedName>
    <definedName name="nc3.1IV">#N/A</definedName>
    <definedName name="NC3.2">#N/A</definedName>
    <definedName name="nc3.2I">#N/A</definedName>
    <definedName name="nc3.2II">#N/A</definedName>
    <definedName name="nc3.2III">#N/A</definedName>
    <definedName name="nc3.2IV">#N/A</definedName>
    <definedName name="nc3.3I">#N/A</definedName>
    <definedName name="nc3.3II">#N/A</definedName>
    <definedName name="nc3.3III">#N/A</definedName>
    <definedName name="nc3.3IV">#N/A</definedName>
    <definedName name="nc3.4I">#N/A</definedName>
    <definedName name="nc3.4II">#N/A</definedName>
    <definedName name="nc3.4III">#N/A</definedName>
    <definedName name="nc3.4IV">#N/A</definedName>
    <definedName name="NC3.5">#N/A</definedName>
    <definedName name="nc3.5I">#N/A</definedName>
    <definedName name="nc3.5II">#N/A</definedName>
    <definedName name="nc3.5III">#N/A</definedName>
    <definedName name="nc3.5IV">#N/A</definedName>
    <definedName name="nc3.6I">#N/A</definedName>
    <definedName name="nc3.6II">#N/A</definedName>
    <definedName name="nc3.6III">#N/A</definedName>
    <definedName name="nc3.6IV">#N/A</definedName>
    <definedName name="NC3.7">#N/A</definedName>
    <definedName name="nc3.7I">#N/A</definedName>
    <definedName name="nc3.7II">#N/A</definedName>
    <definedName name="nc3.7III">#N/A</definedName>
    <definedName name="nc3.7IV">#N/A</definedName>
    <definedName name="nc3.8I">#N/A</definedName>
    <definedName name="nc3.8II">#N/A</definedName>
    <definedName name="nc3.8III">#N/A</definedName>
    <definedName name="nc3.8IV">#N/A</definedName>
    <definedName name="nc3.9I">#N/A</definedName>
    <definedName name="nc3.9II">#N/A</definedName>
    <definedName name="nc3.9III">#N/A</definedName>
    <definedName name="nc3.9IV">#N/A</definedName>
    <definedName name="nc3I">#N/A</definedName>
    <definedName name="nc3II">#N/A</definedName>
    <definedName name="nc3III">#N/A</definedName>
    <definedName name="nc3IV">#N/A</definedName>
    <definedName name="nc3p">#N/A</definedName>
    <definedName name="nc4.1I">#N/A</definedName>
    <definedName name="nc4.1II">#N/A</definedName>
    <definedName name="nc4.1III">#N/A</definedName>
    <definedName name="nc4.1IV">#N/A</definedName>
    <definedName name="nc4.2I">#N/A</definedName>
    <definedName name="nc4.2II">#N/A</definedName>
    <definedName name="nc4.2III">#N/A</definedName>
    <definedName name="nc4.2IV">#N/A</definedName>
    <definedName name="NC4.3">#N/A</definedName>
    <definedName name="nc4.3I">#N/A</definedName>
    <definedName name="nc4.3II">#N/A</definedName>
    <definedName name="nc4.3III">#N/A</definedName>
    <definedName name="nc4.3IV">#N/A</definedName>
    <definedName name="nc4.4I">#N/A</definedName>
    <definedName name="nc4.4II">#N/A</definedName>
    <definedName name="nc4.4III">#N/A</definedName>
    <definedName name="nc4.4IV">#N/A</definedName>
    <definedName name="NC4.5">#N/A</definedName>
    <definedName name="nc4.5I">#N/A</definedName>
    <definedName name="nc4.5II">#N/A</definedName>
    <definedName name="nc4.5III">#N/A</definedName>
    <definedName name="nc4.5IV">#N/A</definedName>
    <definedName name="nc4.6I">#N/A</definedName>
    <definedName name="nc4.6II">#N/A</definedName>
    <definedName name="nc4.6III">#N/A</definedName>
    <definedName name="nc4.6IV">#N/A</definedName>
    <definedName name="NC4.7">#N/A</definedName>
    <definedName name="nc4.7I">#N/A</definedName>
    <definedName name="nc4.7II">#N/A</definedName>
    <definedName name="nc4.7III">#N/A</definedName>
    <definedName name="nc4.7IV">#N/A</definedName>
    <definedName name="nc4.8I">#N/A</definedName>
    <definedName name="nc4.8II">#N/A</definedName>
    <definedName name="nc4.8III">#N/A</definedName>
    <definedName name="nc4.8IV">#N/A</definedName>
    <definedName name="nc4.9I">#N/A</definedName>
    <definedName name="nc4.9II">#N/A</definedName>
    <definedName name="nc4.9III">#N/A</definedName>
    <definedName name="nc4.9IV">#N/A</definedName>
    <definedName name="nc4I">#N/A</definedName>
    <definedName name="nc4II">#N/A</definedName>
    <definedName name="nc4III">#N/A</definedName>
    <definedName name="nc4IV">#N/A</definedName>
    <definedName name="nc5.5">#N/A</definedName>
    <definedName name="nc5.7">#N/A</definedName>
    <definedName name="nc5I">#N/A</definedName>
    <definedName name="nc5II">#N/A</definedName>
    <definedName name="nc5III">#N/A</definedName>
    <definedName name="nc5IV">#N/A</definedName>
    <definedName name="nc6.5">#N/A</definedName>
    <definedName name="nc6.7">#N/A</definedName>
    <definedName name="NCBD100">#N/A</definedName>
    <definedName name="NCBD200">#N/A</definedName>
    <definedName name="NCBD250">#N/A</definedName>
    <definedName name="NCC2.5">#N/A</definedName>
    <definedName name="NCC2.7">#N/A</definedName>
    <definedName name="NCC3.2">#N/A</definedName>
    <definedName name="NCC3.5">#N/A</definedName>
    <definedName name="NCC3.7">#N/A</definedName>
    <definedName name="NCC4.3">#N/A</definedName>
    <definedName name="NCC4.5">#N/A</definedName>
    <definedName name="NCC4.7">#N/A</definedName>
    <definedName name="ncc5.5">#N/A</definedName>
    <definedName name="ncc5.7">#N/A</definedName>
    <definedName name="ncc6.5">#N/A</definedName>
    <definedName name="ncc6.7">#N/A</definedName>
    <definedName name="NCcap0.7">#N/A</definedName>
    <definedName name="NCcap1">#N/A</definedName>
    <definedName name="nccs">#N/A</definedName>
    <definedName name="NCCT3p">#N/A</definedName>
    <definedName name="ncday35">#N/A</definedName>
    <definedName name="ncday50">#N/A</definedName>
    <definedName name="ncday70">#N/A</definedName>
    <definedName name="ncday95">#N/A</definedName>
    <definedName name="ncgff">#N/A</definedName>
    <definedName name="NCKT">#N/A</definedName>
    <definedName name="NCLD">#N/A</definedName>
    <definedName name="ncong">#N/A</definedName>
    <definedName name="NCPP">#N/A</definedName>
    <definedName name="nctn">#N/A</definedName>
    <definedName name="nctram">#N/A</definedName>
    <definedName name="ncv">#N/A</definedName>
    <definedName name="NCVC100">#N/A</definedName>
    <definedName name="NCVC200">#N/A</definedName>
    <definedName name="NCVC250">#N/A</definedName>
    <definedName name="NCVC3P">#N/A</definedName>
    <definedName name="ncxlkcs">#N/A</definedName>
    <definedName name="ncxlkd">#N/A</definedName>
    <definedName name="ncxlkh">#N/A</definedName>
    <definedName name="ncxlkt">#N/A</definedName>
    <definedName name="ncxlktnl">#N/A</definedName>
    <definedName name="ncxlpxsx">#N/A</definedName>
    <definedName name="ncxltc">#N/A</definedName>
    <definedName name="NECCO">#N/A</definedName>
    <definedName name="NECCO_bill">#N/A</definedName>
    <definedName name="NECCO_VL">#N/A</definedName>
    <definedName name="Nen">#N/A</definedName>
    <definedName name="NenDuong">#N/A</definedName>
    <definedName name="Nenmat">#N/A</definedName>
    <definedName name="NET">#REF!</definedName>
    <definedName name="NET_1">#REF!</definedName>
    <definedName name="NET_ANA">#REF!</definedName>
    <definedName name="NET_ANA_1">#REF!</definedName>
    <definedName name="NET_ANA_2">#REF!</definedName>
    <definedName name="new_1">"#REF!"</definedName>
    <definedName name="New_L">#N/A</definedName>
    <definedName name="NewPOS">#N/A</definedName>
    <definedName name="NEXT">#N/A</definedName>
    <definedName name="ng" localSheetId="0" hidden="1">{"'Sheet1'!$L$16"}</definedName>
    <definedName name="ng" hidden="1">{"'Sheet1'!$L$16"}</definedName>
    <definedName name="Ng_y_c_ng">#N/A</definedName>
    <definedName name="ngan" localSheetId="0">{"Thuxm2.xls","Sheet1"}</definedName>
    <definedName name="ngan">{"Thuxm2.xls","Sheet1"}</definedName>
    <definedName name="NGAØY">#N/A</definedName>
    <definedName name="ngau">#N/A</definedName>
    <definedName name="nght">#N/A</definedName>
    <definedName name="NH">#REF!</definedName>
    <definedName name="Nh_n_cáng">#N/A</definedName>
    <definedName name="Nha">#N/A</definedName>
    <definedName name="NHAÂN_COÂNG" localSheetId="0">BTRAM</definedName>
    <definedName name="NHAÂN_COÂNG">BTRAM</definedName>
    <definedName name="Nhãm">#N/A</definedName>
    <definedName name="Nhâm_Ctr">#N/A</definedName>
    <definedName name="nhap">#N/A</definedName>
    <definedName name="nhiet">#REF!</definedName>
    <definedName name="nhn">#N/A</definedName>
    <definedName name="nhom">#N/A</definedName>
    <definedName name="NHot">#REF!</definedName>
    <definedName name="nhu">#N/A</definedName>
    <definedName name="nhua">#N/A</definedName>
    <definedName name="nhuad">#N/A</definedName>
    <definedName name="nhuaduong">#N/A</definedName>
    <definedName name="nig">#N/A</definedName>
    <definedName name="nig1p">#N/A</definedName>
    <definedName name="nig3p">#N/A</definedName>
    <definedName name="NIGnc">#N/A</definedName>
    <definedName name="nignc1p">#N/A</definedName>
    <definedName name="NIGvc">#N/A</definedName>
    <definedName name="NIGvl">#N/A</definedName>
    <definedName name="nigvl1p">#N/A</definedName>
    <definedName name="nin">#N/A</definedName>
    <definedName name="nin14nc3p">#N/A</definedName>
    <definedName name="nin14vl3p">#N/A</definedName>
    <definedName name="nin1903p">#N/A</definedName>
    <definedName name="nin190nc3p">#N/A</definedName>
    <definedName name="nin190vl3p">#N/A</definedName>
    <definedName name="nin2903p">#N/A</definedName>
    <definedName name="nin290nc3p">#N/A</definedName>
    <definedName name="nin290vl3p">#N/A</definedName>
    <definedName name="nin3p">#N/A</definedName>
    <definedName name="nind">#N/A</definedName>
    <definedName name="nind1p">#N/A</definedName>
    <definedName name="nind3p">#N/A</definedName>
    <definedName name="nindnc1p">#N/A</definedName>
    <definedName name="nindnc3p">#N/A</definedName>
    <definedName name="NINDvc">#N/A</definedName>
    <definedName name="nindvl1p">#N/A</definedName>
    <definedName name="nindvl3p">#N/A</definedName>
    <definedName name="ning1p">#N/A</definedName>
    <definedName name="ningnc1p">#N/A</definedName>
    <definedName name="ningvl1p">#N/A</definedName>
    <definedName name="ninnc3p">#N/A</definedName>
    <definedName name="nint1p">#N/A</definedName>
    <definedName name="nintnc1p">#N/A</definedName>
    <definedName name="nintvl1p">#N/A</definedName>
    <definedName name="NINvc">#N/A</definedName>
    <definedName name="ninvl3p">#N/A</definedName>
    <definedName name="nl">#N/A</definedName>
    <definedName name="nl1p">#N/A</definedName>
    <definedName name="nl3p">#N/A</definedName>
    <definedName name="nlnc3p">#N/A</definedName>
    <definedName name="nlnc3pha">#N/A</definedName>
    <definedName name="NLTK1p">#N/A</definedName>
    <definedName name="nlvl3p">#N/A</definedName>
    <definedName name="Nms">#N/A</definedName>
    <definedName name="nn">#N/A</definedName>
    <definedName name="nn1p">#N/A</definedName>
    <definedName name="nn3p">#N/A</definedName>
    <definedName name="nnnc3p">#N/A</definedName>
    <definedName name="nnvl3p">#N/A</definedName>
    <definedName name="No">#REF!</definedName>
    <definedName name="noi">#N/A</definedName>
    <definedName name="none">#N/A</definedName>
    <definedName name="Notes">#N/A</definedName>
    <definedName name="Np">#N/A</definedName>
    <definedName name="Nq">#N/A</definedName>
    <definedName name="NQD">#N/A</definedName>
    <definedName name="NQQH">#N/A</definedName>
    <definedName name="NR">#N/A</definedName>
    <definedName name="nsc">#N/A</definedName>
    <definedName name="nsk">#N/A</definedName>
    <definedName name="NSNN">#N/A</definedName>
    <definedName name="nt">#N/A</definedName>
    <definedName name="nuoc2">#N/A</definedName>
    <definedName name="nuoc4">#N/A</definedName>
    <definedName name="nuoc5">#N/A</definedName>
    <definedName name="nuy">#N/A</definedName>
    <definedName name="o">#N/A</definedName>
    <definedName name="O_M">#N/A</definedName>
    <definedName name="o_n_phÝ_1__thu_nhËp_th_ng">#N/A</definedName>
    <definedName name="o_to_tù_dæ_10_T">#N/A</definedName>
    <definedName name="Ö135">#N/A</definedName>
    <definedName name="OD">#N/A</definedName>
    <definedName name="ODC">#N/A</definedName>
    <definedName name="ODS">#N/A</definedName>
    <definedName name="ODU">#N/A</definedName>
    <definedName name="OLE_LINK1">#N/A</definedName>
    <definedName name="OM">#N/A</definedName>
    <definedName name="OMC">#N/A</definedName>
    <definedName name="OME">#N/A</definedName>
    <definedName name="OMW">#N/A</definedName>
    <definedName name="ong">#N/A</definedName>
    <definedName name="ong_cong_duc_san">#N/A</definedName>
    <definedName name="Ong_cong_hinh_hop_do_tai_cho">#N/A</definedName>
    <definedName name="ongnuoc">#N/A</definedName>
    <definedName name="OOM">#N/A</definedName>
    <definedName name="ophom">#N/A</definedName>
    <definedName name="ORD">#N/A</definedName>
    <definedName name="ORF">#N/A</definedName>
    <definedName name="oto10T">#N/A</definedName>
    <definedName name="oto2.5">#N/A</definedName>
    <definedName name="oto5T">#N/A</definedName>
    <definedName name="oto7T">#N/A</definedName>
    <definedName name="otonhua">#N/A</definedName>
    <definedName name="otonhua7">#N/A</definedName>
    <definedName name="otonuoc5">#N/A</definedName>
    <definedName name="otothung5">#N/A</definedName>
    <definedName name="oü0">#N/A</definedName>
    <definedName name="ov">#N/A</definedName>
    <definedName name="oxy">#N/A</definedName>
    <definedName name="PA">#N/A</definedName>
    <definedName name="PA1_1">#N/A</definedName>
    <definedName name="panen">#N/A</definedName>
    <definedName name="pbl">#N/A</definedName>
    <definedName name="pbla">#N/A</definedName>
    <definedName name="PChe">#N/A</definedName>
    <definedName name="Pd">#N/A</definedName>
    <definedName name="pgia">#N/A</definedName>
    <definedName name="Phan_cap">#N/A</definedName>
    <definedName name="PHAN_DIEN_DZ0.4KV">#N/A</definedName>
    <definedName name="PHAN_DIEN_TBA">#N/A</definedName>
    <definedName name="PHAN_MUA_SAM_DZ0.4KV">#N/A</definedName>
    <definedName name="phanbo">#REF!</definedName>
    <definedName name="PhanChung">#N/A</definedName>
    <definedName name="PHC">#N/A</definedName>
    <definedName name="phen">#N/A</definedName>
    <definedName name="phi_inertial">#N/A</definedName>
    <definedName name="Phi_le_phi">#N/A</definedName>
    <definedName name="phi_lphi1" hidden="1">#N/A</definedName>
    <definedName name="PHÒNG_CHỐNG_BỆNH_NHIỄM_KHUẨN_ĐƯỜNG_SINH_SẢN___LÂY_TRUYỀN_QUA_ĐƯỜNG_TÌNH_DỤC__PHÒNG_NGỪA_MANG_THAI_NGOÀI_Ý_MUỐN__PHÁ_THAI_AN_TOÀN">#N/A</definedName>
    <definedName name="Phongho">#N/A</definedName>
    <definedName name="phongnuoc">#N/A</definedName>
    <definedName name="phson">#N/A</definedName>
    <definedName name="phu_luc_vua">#N/A</definedName>
    <definedName name="phugia2">#N/A</definedName>
    <definedName name="phugia3">#N/A</definedName>
    <definedName name="phugia4">#N/A</definedName>
    <definedName name="phugia5">#N/A</definedName>
    <definedName name="phuoc">#N/A</definedName>
    <definedName name="phuong">#N/A</definedName>
    <definedName name="PileSize">#N/A</definedName>
    <definedName name="PileType">#N/A</definedName>
    <definedName name="PIP" localSheetId="0">BlankMacro1</definedName>
    <definedName name="PIP">BlankMacro1</definedName>
    <definedName name="PIPE2" localSheetId="0">BlankMacro1</definedName>
    <definedName name="PIPE2">BlankMacro1</definedName>
    <definedName name="PK">#N/A</definedName>
    <definedName name="pl020.0201">#N/A</definedName>
    <definedName name="plh">#N/A</definedName>
    <definedName name="PLOT">#N/A</definedName>
    <definedName name="pm..">#N/A</definedName>
    <definedName name="PMU_18">#N/A</definedName>
    <definedName name="PMU18_Bill">#N/A</definedName>
    <definedName name="PMU18_VL">#N/A</definedName>
    <definedName name="Position">#N/A</definedName>
    <definedName name="PositionEN">#N/A</definedName>
    <definedName name="PositionVN">#N/A</definedName>
    <definedName name="PPP" localSheetId="0">BlankMacro1</definedName>
    <definedName name="PPP">BlankMacro1</definedName>
    <definedName name="PR">#N/A</definedName>
    <definedName name="PRC">#N/A</definedName>
    <definedName name="PRICE">#N/A</definedName>
    <definedName name="PRICE1">#N/A</definedName>
    <definedName name="Prin1">#N/A</definedName>
    <definedName name="Prin10">#N/A</definedName>
    <definedName name="Prin11">#N/A</definedName>
    <definedName name="Prin12">#N/A</definedName>
    <definedName name="Prin13">#N/A</definedName>
    <definedName name="Prin14">#N/A</definedName>
    <definedName name="Prin15">#N/A</definedName>
    <definedName name="Prin16">#N/A</definedName>
    <definedName name="Prin17">#N/A</definedName>
    <definedName name="Prin18">#N/A</definedName>
    <definedName name="Prin19">#N/A</definedName>
    <definedName name="Prin2">#N/A</definedName>
    <definedName name="Prin20">#N/A</definedName>
    <definedName name="Prin21">#N/A</definedName>
    <definedName name="Prin3">#N/A</definedName>
    <definedName name="Prin4">#N/A</definedName>
    <definedName name="Prin5">#N/A</definedName>
    <definedName name="Prin6">#N/A</definedName>
    <definedName name="Prin7">#N/A</definedName>
    <definedName name="Prin8">#N/A</definedName>
    <definedName name="Prin9">#N/A</definedName>
    <definedName name="_xlnm.Print_Area" localSheetId="0">'7.Chi NS thi xa Phan bo- ok'!$A$1:$L$601</definedName>
    <definedName name="_xlnm.Print_Area">#REF!</definedName>
    <definedName name="PRINT_AREA_MI" localSheetId="0">#REF!</definedName>
    <definedName name="PRINT_AREA_MI">#REF!</definedName>
    <definedName name="PRINT_TILTES">#N/A</definedName>
    <definedName name="_xlnm.Print_Titles" localSheetId="0">'7.Chi NS thi xa Phan bo- ok'!$5:$6</definedName>
    <definedName name="_xlnm.Print_Titles">#REF!</definedName>
    <definedName name="PRINT_TITLES_MI">#REF!</definedName>
    <definedName name="PRINTA">#REF!</definedName>
    <definedName name="PRINTB">#REF!</definedName>
    <definedName name="PRINTC">#REF!</definedName>
    <definedName name="prjName">#N/A</definedName>
    <definedName name="prjNo">#N/A</definedName>
    <definedName name="Pro_Soil">#N/A</definedName>
    <definedName name="PROPOSAL">#REF!</definedName>
    <definedName name="Protex">#N/A</definedName>
    <definedName name="Province">#N/A</definedName>
    <definedName name="PST">#N/A</definedName>
    <definedName name="pt">#N/A</definedName>
    <definedName name="PT_Duong">#N/A</definedName>
    <definedName name="PTatgt">#N/A</definedName>
    <definedName name="ptbc">#N/A</definedName>
    <definedName name="PTcau">#N/A</definedName>
    <definedName name="PTcong">#N/A</definedName>
    <definedName name="PTD">#N/A</definedName>
    <definedName name="ptdg">#N/A</definedName>
    <definedName name="PTDG_cau">#REF!</definedName>
    <definedName name="ptdg_cong">#N/A</definedName>
    <definedName name="PTDG_DCV">#N/A</definedName>
    <definedName name="ptdg_duong">#N/A</definedName>
    <definedName name="ptdg_ke">#N/A</definedName>
    <definedName name="PTke">#N/A</definedName>
    <definedName name="PTmat">#N/A</definedName>
    <definedName name="PTnen">#N/A</definedName>
    <definedName name="PTnenmat">#N/A</definedName>
    <definedName name="PTranh">#N/A</definedName>
    <definedName name="Pu">#N/A</definedName>
    <definedName name="pw">#N/A</definedName>
    <definedName name="q6160102">#N/A</definedName>
    <definedName name="q6160103">#N/A</definedName>
    <definedName name="q6160104">#N/A</definedName>
    <definedName name="q6160200">#N/A</definedName>
    <definedName name="q6160400">#N/A</definedName>
    <definedName name="q6160500">#N/A</definedName>
    <definedName name="q6160600">#N/A</definedName>
    <definedName name="q6160700">#N/A</definedName>
    <definedName name="qc">#N/A</definedName>
    <definedName name="QDD">#N/A</definedName>
    <definedName name="qh">#N/A</definedName>
    <definedName name="ql">#N/A</definedName>
    <definedName name="QL18CLBC">#N/A</definedName>
    <definedName name="QL18conlai">#N/A</definedName>
    <definedName name="Qn">#N/A</definedName>
    <definedName name="qp">#N/A</definedName>
    <definedName name="qq" localSheetId="0">BlankMacro1</definedName>
    <definedName name="qq">BlankMacro1</definedName>
    <definedName name="qt010.0111">#N/A</definedName>
    <definedName name="qt010.0112">#N/A</definedName>
    <definedName name="qt010.0113">#N/A</definedName>
    <definedName name="qt010.0114">#N/A</definedName>
    <definedName name="qt010.0121">#N/A</definedName>
    <definedName name="qt010.0122">#N/A</definedName>
    <definedName name="qt010.0123">#N/A</definedName>
    <definedName name="qt010.0124">#N/A</definedName>
    <definedName name="qt010.0201">#N/A</definedName>
    <definedName name="qt010.0202">#N/A</definedName>
    <definedName name="qt010.0203">#N/A</definedName>
    <definedName name="qt010.0204">#N/A</definedName>
    <definedName name="qt010.0301">#N/A</definedName>
    <definedName name="qt010.0302">#N/A</definedName>
    <definedName name="qt020.0101">#N/A</definedName>
    <definedName name="qt020.0102">#N/A</definedName>
    <definedName name="qt020.0103">#N/A</definedName>
    <definedName name="qt020.0104">#N/A</definedName>
    <definedName name="qt020.0201">#N/A</definedName>
    <definedName name="qt020.0301">#N/A</definedName>
    <definedName name="qt020.0302">#N/A</definedName>
    <definedName name="qt020.0303">#N/A</definedName>
    <definedName name="qt020.0304">#N/A</definedName>
    <definedName name="qt020.0321">#N/A</definedName>
    <definedName name="qt020.0322">#N/A</definedName>
    <definedName name="qt020.0323">#N/A</definedName>
    <definedName name="qt020.0324">#N/A</definedName>
    <definedName name="qt020.0401">#N/A</definedName>
    <definedName name="qt020.0402">#N/A</definedName>
    <definedName name="qt020.0403">#N/A</definedName>
    <definedName name="qt020.0404">#N/A</definedName>
    <definedName name="qt020.050">#N/A</definedName>
    <definedName name="qt020.0601">#N/A</definedName>
    <definedName name="qt020.0602">#N/A</definedName>
    <definedName name="qt020.0701">#N/A</definedName>
    <definedName name="qt020.0702">#N/A</definedName>
    <definedName name="qt020.0703">#N/A</definedName>
    <definedName name="qt020.0704">#N/A</definedName>
    <definedName name="qt020.0801">#N/A</definedName>
    <definedName name="qt020.0802">#N/A</definedName>
    <definedName name="qt020.0803">#N/A</definedName>
    <definedName name="qt020.0804.">#N/A</definedName>
    <definedName name="qt030.0101">#N/A</definedName>
    <definedName name="qt030.0102">#N/A</definedName>
    <definedName name="qt030.0103">#N/A</definedName>
    <definedName name="qt030.0201">#N/A</definedName>
    <definedName name="qt030.0202">#N/A</definedName>
    <definedName name="qt030.0203">#N/A</definedName>
    <definedName name="qt030.0301">#N/A</definedName>
    <definedName name="qt030.0302">#N/A</definedName>
    <definedName name="qt030.0303">#N/A</definedName>
    <definedName name="qt030.0304">#N/A</definedName>
    <definedName name="qt030.0401">#N/A</definedName>
    <definedName name="qt030.0402">#N/A</definedName>
    <definedName name="qt030.0403">#N/A</definedName>
    <definedName name="qt030.0501">#N/A</definedName>
    <definedName name="qt030.0502">#N/A</definedName>
    <definedName name="qt030.0503">#N/A</definedName>
    <definedName name="qt030.0601">#N/A</definedName>
    <definedName name="qt030.0602">#N/A</definedName>
    <definedName name="qt030.0603">#N/A</definedName>
    <definedName name="qt030.0701">#N/A</definedName>
    <definedName name="qt030.0702">#N/A</definedName>
    <definedName name="qt030.0703">#N/A</definedName>
    <definedName name="qt202.0201">#N/A</definedName>
    <definedName name="qtd">#N/A</definedName>
    <definedName name="qtdm">#N/A</definedName>
    <definedName name="qu">#N/A</definedName>
    <definedName name="Quantities">#N/A</definedName>
    <definedName name="quy" localSheetId="0" hidden="1">{"'Sheet1'!$L$16"}</definedName>
    <definedName name="quy" hidden="1">{"'Sheet1'!$L$16"}</definedName>
    <definedName name="quydat">#REF!</definedName>
    <definedName name="quyhoa">#REF!</definedName>
    <definedName name="qwerty" localSheetId="0" hidden="1">{#N/A,#N/A,FALSE,"Chi tiÆt"}</definedName>
    <definedName name="qwerty" hidden="1">{#N/A,#N/A,FALSE,"Chi tiÆt"}</definedName>
    <definedName name="qx">#N/A</definedName>
    <definedName name="qy">#N/A</definedName>
    <definedName name="R_mong">#N/A</definedName>
    <definedName name="Ra_">#N/A</definedName>
    <definedName name="ra11p">#N/A</definedName>
    <definedName name="ra13p">#N/A</definedName>
    <definedName name="raiBTN100">#N/A</definedName>
    <definedName name="Rain">#N/A</definedName>
    <definedName name="rain..">#N/A</definedName>
    <definedName name="Ranhxay" localSheetId="0" hidden="1">{"'Sheet1'!$L$16"}</definedName>
    <definedName name="Ranhxay" hidden="1">{"'Sheet1'!$L$16"}</definedName>
    <definedName name="Rate">14563</definedName>
    <definedName name="Rc_">#N/A</definedName>
    <definedName name="Rcc">#N/A</definedName>
    <definedName name="RCF">#N/A</definedName>
    <definedName name="rche">#N/A</definedName>
    <definedName name="RCKM">#N/A</definedName>
    <definedName name="Rd">#N/A</definedName>
    <definedName name="RDEC">#N/A</definedName>
    <definedName name="RDEFF">#N/A</definedName>
    <definedName name="RDFC">#N/A</definedName>
    <definedName name="RDFU">#N/A</definedName>
    <definedName name="RDLIF">#N/A</definedName>
    <definedName name="RDOM">#N/A</definedName>
    <definedName name="rdpcf">#N/A</definedName>
    <definedName name="RDRC">#N/A</definedName>
    <definedName name="RDRF">#N/A</definedName>
    <definedName name="_xlnm.Recorder">#N/A</definedName>
    <definedName name="RECOUT">#N/A</definedName>
    <definedName name="REG">#N/A</definedName>
    <definedName name="Region">#N/A</definedName>
    <definedName name="rehgnfghetưe">BlankMacro1</definedName>
    <definedName name="RFP003A">#N/A</definedName>
    <definedName name="RFP003B">#N/A</definedName>
    <definedName name="RFP003C">#N/A</definedName>
    <definedName name="RFP003D">#N/A</definedName>
    <definedName name="RFP003E">#N/A</definedName>
    <definedName name="RFP003F">#N/A</definedName>
    <definedName name="RGHGSD" localSheetId="0" hidden="1">{"'Sheet1'!$L$16"}</definedName>
    <definedName name="RGHGSD" hidden="1">{"'Sheet1'!$L$16"}</definedName>
    <definedName name="RGLIF">#N/A</definedName>
    <definedName name="RH_25_t_20">#REF!</definedName>
    <definedName name="RHEC">#N/A</definedName>
    <definedName name="RHEFF">#N/A</definedName>
    <definedName name="RHHC">#N/A</definedName>
    <definedName name="RHLIF">#N/A</definedName>
    <definedName name="RHOM">#N/A</definedName>
    <definedName name="RIR">#N/A</definedName>
    <definedName name="River">#N/A</definedName>
    <definedName name="River_Code">#N/A</definedName>
    <definedName name="RLF">#N/A</definedName>
    <definedName name="RLKM">#N/A</definedName>
    <definedName name="RLL">#N/A</definedName>
    <definedName name="RLOM">#N/A</definedName>
    <definedName name="Road_Code">#N/A</definedName>
    <definedName name="Road_Name">#N/A</definedName>
    <definedName name="RoadNo_373">#N/A</definedName>
    <definedName name="Role">#N/A</definedName>
    <definedName name="role1">#N/A</definedName>
    <definedName name="role2">#N/A</definedName>
    <definedName name="rolekb">#N/A</definedName>
    <definedName name="roleST">#N/A</definedName>
    <definedName name="roletc">#N/A</definedName>
    <definedName name="rolevn">#N/A</definedName>
    <definedName name="rong1">#N/A</definedName>
    <definedName name="rong2">#N/A</definedName>
    <definedName name="rong3">#N/A</definedName>
    <definedName name="rong4">#N/A</definedName>
    <definedName name="rong5">#N/A</definedName>
    <definedName name="rong6">#N/A</definedName>
    <definedName name="RPHEC">#N/A</definedName>
    <definedName name="RPHLIF">#N/A</definedName>
    <definedName name="RPHOM">#N/A</definedName>
    <definedName name="RPHPC">#N/A</definedName>
    <definedName name="Rrpo">#N/A</definedName>
    <definedName name="RSBC">#N/A</definedName>
    <definedName name="RSBLIF">#N/A</definedName>
    <definedName name="RSIC">#N/A</definedName>
    <definedName name="RSIN">#N/A</definedName>
    <definedName name="RSLIF">#N/A</definedName>
    <definedName name="RSOM">#N/A</definedName>
    <definedName name="RSPI">#N/A</definedName>
    <definedName name="RSSC">#N/A</definedName>
    <definedName name="rthan">#N/A</definedName>
    <definedName name="Ru">#N/A</definedName>
    <definedName name="RWTPhi">#N/A</definedName>
    <definedName name="RWTPlo">#N/A</definedName>
    <definedName name="s">#N/A</definedName>
    <definedName name="s.">#N/A</definedName>
    <definedName name="S_1">#N/A</definedName>
    <definedName name="S_2">#N/A</definedName>
    <definedName name="Salan200">#N/A</definedName>
    <definedName name="Salan400">#N/A</definedName>
    <definedName name="SalaryI">#N/A</definedName>
    <definedName name="san">#N/A</definedName>
    <definedName name="sas" localSheetId="0" hidden="1">{"'Sheet1'!$L$16"}</definedName>
    <definedName name="sas" hidden="1">{"'Sheet1'!$L$16"}</definedName>
    <definedName name="scao98">#N/A</definedName>
    <definedName name="SCH">#N/A</definedName>
    <definedName name="SCT">#N/A</definedName>
    <definedName name="scv">#N/A</definedName>
    <definedName name="SD_bill">#N/A</definedName>
    <definedName name="SD_VL">#N/A</definedName>
    <definedName name="sd1p">#N/A</definedName>
    <definedName name="sdfsdfsd" localSheetId="0" hidden="1">{"'Sheet1'!$L$16"}</definedName>
    <definedName name="sdfsdfsd" hidden="1">{"'Sheet1'!$L$16"}</definedName>
    <definedName name="SDMONG">#N/A</definedName>
    <definedName name="sds" localSheetId="0" hidden="1">{"'Sheet1'!$L$16"}</definedName>
    <definedName name="sds" hidden="1">{"'Sheet1'!$L$16"}</definedName>
    <definedName name="sds_1" localSheetId="0">{"'Sheet1'!$L$16"}</definedName>
    <definedName name="sds_1">{"'Sheet1'!$L$16"}</definedName>
    <definedName name="sduong">#N/A</definedName>
    <definedName name="Sensation">#N/A</definedName>
    <definedName name="sfbsgbsfgsf" localSheetId="0" hidden="1">{"'Sheet1'!$L$16"}</definedName>
    <definedName name="sfbsgbsfgsf" hidden="1">{"'Sheet1'!$L$16"}</definedName>
    <definedName name="Sheet1">#N/A</definedName>
    <definedName name="SheetName">"[Bao_cao_cua_NVTK_tai_NPP_bieu_mau_moi_4___Mau_moi.xls]~         "</definedName>
    <definedName name="sho">#N/A</definedName>
    <definedName name="Shoes">#N/A</definedName>
    <definedName name="sht1p">#N/A</definedName>
    <definedName name="sieucao">#N/A</definedName>
    <definedName name="SIGN">#N/A</definedName>
    <definedName name="sin">#N/A</definedName>
    <definedName name="SIZE">#N/A</definedName>
    <definedName name="SKUcoverage">#N/A</definedName>
    <definedName name="SL">#N/A</definedName>
    <definedName name="SL_CRD">#N/A</definedName>
    <definedName name="SL_CRS">#N/A</definedName>
    <definedName name="SL_CS">#N/A</definedName>
    <definedName name="SL_DD">#N/A</definedName>
    <definedName name="slg">#N/A</definedName>
    <definedName name="slk">#N/A</definedName>
    <definedName name="sll">#N/A</definedName>
    <definedName name="slot">#N/A</definedName>
    <definedName name="smax">#N/A</definedName>
    <definedName name="smax1">#N/A</definedName>
    <definedName name="SMBA">#N/A</definedName>
    <definedName name="sn">#N/A</definedName>
    <definedName name="soc3p">#N/A</definedName>
    <definedName name="Soi">#N/A</definedName>
    <definedName name="soichon12">#N/A</definedName>
    <definedName name="soichon24">#N/A</definedName>
    <definedName name="soichon46">#N/A</definedName>
    <definedName name="SoilType">#N/A</definedName>
    <definedName name="SoilType_">#N/A</definedName>
    <definedName name="solieu">#N/A</definedName>
    <definedName name="Song_da">#N/A</definedName>
    <definedName name="SORT">#REF!</definedName>
    <definedName name="SortName">#N/A</definedName>
    <definedName name="SPAN">#N/A</definedName>
    <definedName name="SPAN_No">#N/A</definedName>
    <definedName name="Spanner_Auto_File">"C:\My Documents\tinh cdo.x2a"</definedName>
    <definedName name="SPEC">#REF!</definedName>
    <definedName name="SPECSUMMARY">#REF!</definedName>
    <definedName name="SS" localSheetId="0" hidden="1">{"'Sheet1'!$L$16"}</definedName>
    <definedName name="SS" hidden="1">{"'Sheet1'!$L$16"}</definedName>
    <definedName name="sss">#N/A</definedName>
    <definedName name="sssss" localSheetId="0" hidden="1">{"'Sheet1'!$L$16"}</definedName>
    <definedName name="sssss" hidden="1">{"'Sheet1'!$L$16"}</definedName>
    <definedName name="ssssssssss">#N/A</definedName>
    <definedName name="st">#N/A</definedName>
    <definedName name="st1p">#N/A</definedName>
    <definedName name="START">#N/A</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D">#N/A</definedName>
    <definedName name="std.">#N/A</definedName>
    <definedName name="STrole">#N/A</definedName>
    <definedName name="Stt">#N/A</definedName>
    <definedName name="su">#N/A</definedName>
    <definedName name="subbase">#N/A</definedName>
    <definedName name="SUL">#N/A</definedName>
    <definedName name="sum">#N/A</definedName>
    <definedName name="SUMMARY">#REF!</definedName>
    <definedName name="SumMTC">#N/A</definedName>
    <definedName name="SumMTC1">#N/A</definedName>
    <definedName name="SumNC">#N/A</definedName>
    <definedName name="SUMNC1">#N/A</definedName>
    <definedName name="sumTB">#N/A</definedName>
    <definedName name="SumVL">#N/A</definedName>
    <definedName name="sumXL">#N/A</definedName>
    <definedName name="SX_Lapthao_khungV_Sdao">#N/A</definedName>
    <definedName name="T">#REF!</definedName>
    <definedName name="t..">#N/A</definedName>
    <definedName name="T.nhËp">#N/A</definedName>
    <definedName name="t101p">#N/A</definedName>
    <definedName name="t103p">#N/A</definedName>
    <definedName name="t10nc1p">#N/A</definedName>
    <definedName name="T10vc">#N/A</definedName>
    <definedName name="t10vl1p">#N/A</definedName>
    <definedName name="t121p">#N/A</definedName>
    <definedName name="t123p">#N/A</definedName>
    <definedName name="T12vc">#N/A</definedName>
    <definedName name="t141p">#N/A</definedName>
    <definedName name="t143p">#N/A</definedName>
    <definedName name="t14nc3p">#N/A</definedName>
    <definedName name="t14vl3p">#N/A</definedName>
    <definedName name="ta">#N/A</definedName>
    <definedName name="tadao">#N/A</definedName>
    <definedName name="Tæng_L_PC__ng_y">#N/A</definedName>
    <definedName name="Tæng_L_PC__th_ng">#N/A</definedName>
    <definedName name="Tai_trong">#N/A</definedName>
    <definedName name="tam" localSheetId="0" hidden="1">{"'Sheet1'!$L$16"}</definedName>
    <definedName name="tam" hidden="1">{"'Sheet1'!$L$16"}</definedName>
    <definedName name="TAMTINH">#N/A</definedName>
    <definedName name="tamvia">#N/A</definedName>
    <definedName name="tamviab">#N/A</definedName>
    <definedName name="tanhoa">#REF!</definedName>
    <definedName name="taun">#N/A</definedName>
    <definedName name="Tax">#N/A</definedName>
    <definedName name="TaxTV">10%</definedName>
    <definedName name="TaxXL">5%</definedName>
    <definedName name="TB_CS">#N/A</definedName>
    <definedName name="TB_TBA">#N/A</definedName>
    <definedName name="TBA">#N/A</definedName>
    <definedName name="tbao" localSheetId="0" hidden="1">{"'Sheet1'!$L$16"}</definedName>
    <definedName name="tbao" hidden="1">{"'Sheet1'!$L$16"}</definedName>
    <definedName name="TBSGP">#N/A</definedName>
    <definedName name="tbtram">#N/A</definedName>
    <definedName name="TBXD">#N/A</definedName>
    <definedName name="TC">#N/A</definedName>
    <definedName name="TC_NHANH1">#N/A</definedName>
    <definedName name="Tchuan">#N/A</definedName>
    <definedName name="TD12vl">#N/A</definedName>
    <definedName name="td1p">#N/A</definedName>
    <definedName name="TD1p1nc">#N/A</definedName>
    <definedName name="td1p1vc">#N/A</definedName>
    <definedName name="TD1p1vl">#N/A</definedName>
    <definedName name="td3p">#N/A</definedName>
    <definedName name="TDctnc">#N/A</definedName>
    <definedName name="TDctvc">#N/A</definedName>
    <definedName name="TDctvl">#N/A</definedName>
    <definedName name="tdia">#N/A</definedName>
    <definedName name="TdinhQT">#N/A</definedName>
    <definedName name="tdnc1p">#N/A</definedName>
    <definedName name="tdo">#N/A</definedName>
    <definedName name="tdt">#N/A</definedName>
    <definedName name="tdtr2cnc">#N/A</definedName>
    <definedName name="tdtr2cvl">#N/A</definedName>
    <definedName name="tdvl1p">#N/A</definedName>
    <definedName name="Têi_diÖn_5_T">#N/A</definedName>
    <definedName name="temp">#N/A</definedName>
    <definedName name="Temp_Br">#N/A</definedName>
    <definedName name="TEMPBR">#N/A</definedName>
    <definedName name="ten">#N/A</definedName>
    <definedName name="Tên_Quận_Huyện">#N/A</definedName>
    <definedName name="ten_tra_1">#N/A</definedName>
    <definedName name="ten_tra_1_BTN">#N/A</definedName>
    <definedName name="ten_tra_1BTN">#N/A</definedName>
    <definedName name="ten_tra_2">#N/A</definedName>
    <definedName name="ten_tra_2_BTN">#N/A</definedName>
    <definedName name="ten_tra_2BTN">#N/A</definedName>
    <definedName name="ten_tra_3">#N/A</definedName>
    <definedName name="ten_tra_3_BTN">#N/A</definedName>
    <definedName name="ten_tra_3BTN">#N/A</definedName>
    <definedName name="TenBang">#N/A</definedName>
    <definedName name="tenck">#N/A</definedName>
    <definedName name="tenct">#N/A</definedName>
    <definedName name="tenvung">#N/A</definedName>
    <definedName name="Test">#N/A</definedName>
    <definedName name="test1">#N/A</definedName>
    <definedName name="text">#N/A</definedName>
    <definedName name="TGLS">#N/A</definedName>
    <definedName name="Tgtgt_xd">#N/A</definedName>
    <definedName name="TH">#N/A</definedName>
    <definedName name="TH.tinh">#N/A</definedName>
    <definedName name="TH_THCS_danhoa">#REF!</definedName>
    <definedName name="TH_THCS_hoason">#REF!</definedName>
    <definedName name="TH_VKHNN">#N/A</definedName>
    <definedName name="tha" localSheetId="0" hidden="1">{"'Sheet1'!$L$16"}</definedName>
    <definedName name="tha" hidden="1">{"'Sheet1'!$L$16"}</definedName>
    <definedName name="thai">#N/A</definedName>
    <definedName name="thang">#N/A</definedName>
    <definedName name="thang10" localSheetId="0" hidden="1">{"'Sheet1'!$L$16"}</definedName>
    <definedName name="thang10" hidden="1">{"'Sheet1'!$L$16"}</definedName>
    <definedName name="thanh">#N/A</definedName>
    <definedName name="Thanh_LC_tayvin">#N/A</definedName>
    <definedName name="thanhtien">#N/A</definedName>
    <definedName name="ThaoCauCu">#N/A</definedName>
    <definedName name="Thautinh">#N/A</definedName>
    <definedName name="ÞBM">#N/A</definedName>
    <definedName name="Þcot">#N/A</definedName>
    <definedName name="THCPTB">#N/A</definedName>
    <definedName name="THCPXL">#N/A</definedName>
    <definedName name="THCS_danhoa">#REF!</definedName>
    <definedName name="THCS_hoahop">#REF!</definedName>
    <definedName name="THCS_minhhoa">#REF!</definedName>
    <definedName name="THCS_tanhoa">#REF!</definedName>
    <definedName name="THCS_thuonghoa">#REF!</definedName>
    <definedName name="THCS_tronghoa">#REF!</definedName>
    <definedName name="THCS_TTquydat">#REF!</definedName>
    <definedName name="THCS_Xuanhoa">#REF!</definedName>
    <definedName name="ÞCTd4">#N/A</definedName>
    <definedName name="ÞCTt4">#N/A</definedName>
    <definedName name="Þdamd4">#N/A</definedName>
    <definedName name="Þdamt4">#N/A</definedName>
    <definedName name="THDS">#N/A</definedName>
    <definedName name="thdt">#N/A</definedName>
    <definedName name="THDT_HT_DAO_THUONG">#N/A</definedName>
    <definedName name="THDT_HT_XOM_NOI">#N/A</definedName>
    <definedName name="THDT_NPP_XOM_NOI">#N/A</definedName>
    <definedName name="THDT_TBA_XOM_NOI">#N/A</definedName>
    <definedName name="Theo_ÂM_1242_1998_QÂ_BXD_ngaìy_25_11_1998_cuía_Bäü_Xáy_dæûng">#N/A</definedName>
    <definedName name="Thep_nhan">#N/A</definedName>
    <definedName name="thepban">#N/A</definedName>
    <definedName name="thepgoc25_60">#N/A</definedName>
    <definedName name="thepgoc63_75">#N/A</definedName>
    <definedName name="thepgoc80_100">#N/A</definedName>
    <definedName name="Thepma">10500</definedName>
    <definedName name="theptron12">#N/A</definedName>
    <definedName name="theptron14_22">#N/A</definedName>
    <definedName name="theptron6_8">#N/A</definedName>
    <definedName name="thetichck">#N/A</definedName>
    <definedName name="THGO1pnc">#N/A</definedName>
    <definedName name="thht">#N/A</definedName>
    <definedName name="THI">#N/A</definedName>
    <definedName name="THIET">#N/A</definedName>
    <definedName name="ThiÕt_bÞ_phun_cat">#N/A</definedName>
    <definedName name="THKP">#N/A</definedName>
    <definedName name="THKP_1" localSheetId="0">{"'Sheet1'!$L$16"}</definedName>
    <definedName name="THKP_1">{"'Sheet1'!$L$16"}</definedName>
    <definedName name="thkp3">#N/A</definedName>
    <definedName name="thkpp">#N/A</definedName>
    <definedName name="Þmong">#N/A</definedName>
    <definedName name="ÞNXoldk">#N/A</definedName>
    <definedName name="ThoatNuoc">#N/A</definedName>
    <definedName name="Thop">#N/A</definedName>
    <definedName name="THop2">#N/A</definedName>
    <definedName name="Þsan">#N/A</definedName>
    <definedName name="THT">#N/A</definedName>
    <definedName name="thtich1">#N/A</definedName>
    <definedName name="thtich2">#N/A</definedName>
    <definedName name="thtich3">#N/A</definedName>
    <definedName name="thtich4">#N/A</definedName>
    <definedName name="thtich5">#N/A</definedName>
    <definedName name="thtich6">#N/A</definedName>
    <definedName name="THTLMcap">#N/A</definedName>
    <definedName name="THToanBo">#N/A</definedName>
    <definedName name="THtoanbo2">#N/A</definedName>
    <definedName name="thtt">#N/A</definedName>
    <definedName name="thue">6</definedName>
    <definedName name="thuocno">#N/A</definedName>
    <definedName name="thuonghoa">#REF!</definedName>
    <definedName name="TI">#N/A</definedName>
    <definedName name="Tien">#REF!</definedName>
    <definedName name="TIEN_LUONG_VAT_LIEU_XAY_DUNG">#N/A</definedName>
    <definedName name="TIEN_LUONG_VAT_LIEU_XAY_DUNG_CHINH">#N/A</definedName>
    <definedName name="tien1">#N/A</definedName>
    <definedName name="TIENDO">#N/A</definedName>
    <definedName name="TIENDO1">#N/A</definedName>
    <definedName name="TIENLUONG">#N/A</definedName>
    <definedName name="tienton">#N/A</definedName>
    <definedName name="Tiepdiama">9500</definedName>
    <definedName name="TIEU_HAO_VAT_TU_DZ0.4KV">#N/A</definedName>
    <definedName name="TIEU_HAO_VAT_TU_TBA">#N/A</definedName>
    <definedName name="tigia">#N/A</definedName>
    <definedName name="Tim_Lan_Xuat_Hien">#REF!</definedName>
    <definedName name="Tim_lan_xuat_hien_cong">#N/A</definedName>
    <definedName name="Tim_lan_xuat_hien_duong">#N/A</definedName>
    <definedName name="tim_xuat_hien">#N/A</definedName>
    <definedName name="Time">#N/A</definedName>
    <definedName name="TITAN">#N/A</definedName>
    <definedName name="TK">#N/A</definedName>
    <definedName name="TKB">#N/A</definedName>
    <definedName name="tkdc">#N/A</definedName>
    <definedName name="TKDC1">#N/A</definedName>
    <definedName name="TKDF1">#N/A</definedName>
    <definedName name="TKP">#N/A</definedName>
    <definedName name="TKTN">#N/A</definedName>
    <definedName name="TKYB">"TKYB"</definedName>
    <definedName name="TL_bill">#N/A</definedName>
    <definedName name="TL_PB">#N/A</definedName>
    <definedName name="TL_VL">#N/A</definedName>
    <definedName name="TLAC120">#N/A</definedName>
    <definedName name="TLAC35">#N/A</definedName>
    <definedName name="TLAC50">#N/A</definedName>
    <definedName name="TLAC70">#N/A</definedName>
    <definedName name="TLAC95">#N/A</definedName>
    <definedName name="tlcpc">#N/A</definedName>
    <definedName name="tldf">#N/A</definedName>
    <definedName name="tlon18">#N/A</definedName>
    <definedName name="tlp" localSheetId="0" hidden="1">{"'Sheet1'!$L$16"}</definedName>
    <definedName name="tlp" hidden="1">{"'Sheet1'!$L$16"}</definedName>
    <definedName name="tltkp">#N/A</definedName>
    <definedName name="tluong">#N/A</definedName>
    <definedName name="TM">#N/A</definedName>
    <definedName name="TMDT1">#N/A</definedName>
    <definedName name="TMDT2">#N/A</definedName>
    <definedName name="TMDTmoi">#N/A</definedName>
    <definedName name="TN">#N/A</definedName>
    <definedName name="TN_b_qu_n">#N/A</definedName>
    <definedName name="TNdoc">#N/A</definedName>
    <definedName name="tnho10">#N/A</definedName>
    <definedName name="tnho18">#N/A</definedName>
    <definedName name="TNngang">#N/A</definedName>
    <definedName name="TNuoc">#N/A</definedName>
    <definedName name="to5m3">#N/A</definedName>
    <definedName name="toa" localSheetId="0">{"'Sheet1'!$L$16"}</definedName>
    <definedName name="toa">{"'Sheet1'!$L$16"}</definedName>
    <definedName name="Toanbo">#N/A</definedName>
    <definedName name="Toannm" localSheetId="0" hidden="1">{"'Sheet1'!$L$16"}</definedName>
    <definedName name="Toannm" hidden="1">{"'Sheet1'!$L$16"}</definedName>
    <definedName name="ton">#N/A</definedName>
    <definedName name="Tong">#N/A</definedName>
    <definedName name="Tong_co">#N/A</definedName>
    <definedName name="TONG_GIA_TRI_CONG_TRINH">#N/A</definedName>
    <definedName name="TONG_HOP_KINH_PHI_DZ">#N/A</definedName>
    <definedName name="TONG_HOP_KINH_PHI_PHAN_DIEN">#N/A</definedName>
    <definedName name="TONG_HOP_KINH_PHI_THI_NGHIEM">#N/A</definedName>
    <definedName name="TONG_HOP_THI_NGHIEM_DZ0.4KV">#N/A</definedName>
    <definedName name="TONG_HOP_VL_NC_MTC_15">#N/A</definedName>
    <definedName name="TONG_HOP_VL_NC_MTC_35">#N/A</definedName>
    <definedName name="TONG_KE_TBA">#N/A</definedName>
    <definedName name="Tong_no">#N/A</definedName>
    <definedName name="tongbt">#N/A</definedName>
    <definedName name="tongcong">#N/A</definedName>
    <definedName name="tongdientich">#N/A</definedName>
    <definedName name="TONGDUTOAN">#N/A</definedName>
    <definedName name="tonghop">#N/A</definedName>
    <definedName name="TonghopHtxH">#N/A</definedName>
    <definedName name="TonghopHtxT">#N/A</definedName>
    <definedName name="tongthep">#N/A</definedName>
    <definedName name="tongthetich">#N/A</definedName>
    <definedName name="Tonmai">#N/A</definedName>
    <definedName name="TOP">#N/A</definedName>
    <definedName name="TOTAL">#N/A</definedName>
    <definedName name="TPLRP">#N/A</definedName>
    <definedName name="tpngoaite">#N/A</definedName>
    <definedName name="TPosition">#N/A</definedName>
    <definedName name="Tra_BTN">#N/A</definedName>
    <definedName name="Tra_Cot">#N/A</definedName>
    <definedName name="Tra_DM_su_dung">#N/A</definedName>
    <definedName name="Tra_DM_su_dung_cau">#N/A</definedName>
    <definedName name="Tra_don_gia_KS">#REF!</definedName>
    <definedName name="Tra_DTCT">#N/A</definedName>
    <definedName name="Tra_gia">#N/A</definedName>
    <definedName name="Tra_GTDTXLST">#N/A</definedName>
    <definedName name="Tra_gtxl_cong">#N/A</definedName>
    <definedName name="Tra_lÆn">#N/A</definedName>
    <definedName name="Tra_ten_cong">#N/A</definedName>
    <definedName name="Tra_tim_hang_mucPT_trung">#N/A</definedName>
    <definedName name="Tra_TL">#N/A</definedName>
    <definedName name="Tra_ty_le">#N/A</definedName>
    <definedName name="Tra_ty_le2">#N/A</definedName>
    <definedName name="Tra_ty_le3">#N/A</definedName>
    <definedName name="Tra_ty_le4">#N/A</definedName>
    <definedName name="Tra_ty_le5">#N/A</definedName>
    <definedName name="TRA_VAT_LIEU">#REF!</definedName>
    <definedName name="Tra_vËt_liÖu">#N/A</definedName>
    <definedName name="Tra_xl_BTN">#N/A</definedName>
    <definedName name="tra_xlbtn">#N/A</definedName>
    <definedName name="traA103">#N/A</definedName>
    <definedName name="trab">#N/A</definedName>
    <definedName name="trabtn">#N/A</definedName>
    <definedName name="TraDAH_H">#N/A</definedName>
    <definedName name="TRADE2">#N/A</definedName>
    <definedName name="TRAM">#N/A</definedName>
    <definedName name="tram20">#N/A</definedName>
    <definedName name="tram22">#N/A</definedName>
    <definedName name="tram60">#N/A</definedName>
    <definedName name="tramatcong1">#N/A</definedName>
    <definedName name="tramatcong2">#N/A</definedName>
    <definedName name="Tran_Van_A">#N/A</definedName>
    <definedName name="tranhietdo">#N/A</definedName>
    <definedName name="TRAvH">#N/A</definedName>
    <definedName name="TRAVL">#N/A</definedName>
    <definedName name="TRISO">#N/A</definedName>
    <definedName name="tron250">#N/A</definedName>
    <definedName name="tron25th">#N/A</definedName>
    <definedName name="tron60th">#N/A</definedName>
    <definedName name="tronbt250">#N/A</definedName>
    <definedName name="tronghoa">#REF!</definedName>
    <definedName name="tronv80">#N/A</definedName>
    <definedName name="trt">#N/A</definedName>
    <definedName name="tru_can">#N/A</definedName>
    <definedName name="trung">#N/A</definedName>
    <definedName name="trunghoa">#REF!</definedName>
    <definedName name="ts">#N/A</definedName>
    <definedName name="TSH">#N/A</definedName>
    <definedName name="tsI">#N/A</definedName>
    <definedName name="TSQ">#N/A</definedName>
    <definedName name="TT">#N/A</definedName>
    <definedName name="TT_1P">#N/A</definedName>
    <definedName name="TT_3p">#N/A</definedName>
    <definedName name="ttam">#N/A</definedName>
    <definedName name="ttao">#N/A</definedName>
    <definedName name="ttbt">#N/A</definedName>
    <definedName name="TTDD1P">#N/A</definedName>
    <definedName name="TTDKKH">#N/A</definedName>
    <definedName name="TTDZ">#N/A</definedName>
    <definedName name="TTDZ35">#N/A</definedName>
    <definedName name="tthi">#N/A</definedName>
    <definedName name="ttinh">#N/A</definedName>
    <definedName name="ttoan_hung">#N/A</definedName>
    <definedName name="ttronmk">#N/A</definedName>
    <definedName name="tttt">#N/A</definedName>
    <definedName name="TTVAn5">#N/A</definedName>
    <definedName name="tuan" localSheetId="0" hidden="1">{"'Sheet1'!$L$16"}</definedName>
    <definedName name="tuan" hidden="1">{"'Sheet1'!$L$16"}</definedName>
    <definedName name="tuan_1" localSheetId="0">{"'Sheet1'!$L$16"}</definedName>
    <definedName name="tuan_1">{"'Sheet1'!$L$16"}</definedName>
    <definedName name="tuoinhua">#N/A</definedName>
    <definedName name="Tuong_chan">#N/A</definedName>
    <definedName name="TuongChan">#N/A</definedName>
    <definedName name="TuVan">#N/A</definedName>
    <definedName name="Tuyenquang">#N/A</definedName>
    <definedName name="tuyequang">#N/A</definedName>
    <definedName name="TV">#N/A</definedName>
    <definedName name="tv75nc">#N/A</definedName>
    <definedName name="tv75vl">#N/A</definedName>
    <definedName name="tvbt">#N/A</definedName>
    <definedName name="tvg">#N/A</definedName>
    <definedName name="TVL">#N/A</definedName>
    <definedName name="TW">#N/A</definedName>
    <definedName name="Twister">#N/A</definedName>
    <definedName name="Ty_gia_Yen">#N/A</definedName>
    <definedName name="ty_le">#REF!</definedName>
    <definedName name="ty_le_1">#N/A</definedName>
    <definedName name="ty_le_2">#N/A</definedName>
    <definedName name="ty_le_3">#N/A</definedName>
    <definedName name="ty_le_BTN">#REF!</definedName>
    <definedName name="Ty_le1">#N/A</definedName>
    <definedName name="tygia">#N/A</definedName>
    <definedName name="tyle2">#N/A</definedName>
    <definedName name="Type_1">#N/A</definedName>
    <definedName name="Type_2">#N/A</definedName>
    <definedName name="TYT" localSheetId="0">BlankMacro1</definedName>
    <definedName name="TYT">BlankMacro1</definedName>
    <definedName name="u">#N/A</definedName>
    <definedName name="u_">#N/A</definedName>
    <definedName name="U_tien">#N/A</definedName>
    <definedName name="ưẻư34ỷthnghw">BlankMacro1</definedName>
    <definedName name="UNGCU" localSheetId="0">#REF!</definedName>
    <definedName name="UNGCU">#REF!</definedName>
    <definedName name="Unit_Price">#N/A</definedName>
    <definedName name="unitt" localSheetId="0">BlankMacro1</definedName>
    <definedName name="unitt">BlankMacro1</definedName>
    <definedName name="UNL">#N/A</definedName>
    <definedName name="UP">#N/A</definedName>
    <definedName name="upnoc">#N/A</definedName>
    <definedName name="USD">#N/A</definedName>
    <definedName name="ut">#N/A</definedName>
    <definedName name="UT_1">#N/A</definedName>
    <definedName name="UT1_373">#N/A</definedName>
    <definedName name="V.1">#N/A</definedName>
    <definedName name="V.10">#N/A</definedName>
    <definedName name="V.11">#N/A</definedName>
    <definedName name="V.12">#N/A</definedName>
    <definedName name="V.13">#N/A</definedName>
    <definedName name="V.14">#N/A</definedName>
    <definedName name="V.15">#N/A</definedName>
    <definedName name="V.16">#N/A</definedName>
    <definedName name="V.17">#N/A</definedName>
    <definedName name="V.18">#N/A</definedName>
    <definedName name="V.2">#N/A</definedName>
    <definedName name="V.3">#N/A</definedName>
    <definedName name="V.4">#N/A</definedName>
    <definedName name="V.5">#N/A</definedName>
    <definedName name="V.6">#N/A</definedName>
    <definedName name="V.7">#N/A</definedName>
    <definedName name="V.8">#N/A</definedName>
    <definedName name="V.9">#N/A</definedName>
    <definedName name="v__thí_nghieäm_vaø_hieäu_chænh_thieát_bò_ñieän">#N/A</definedName>
    <definedName name="V_a_b__t_ng_M200____1x2">#N/A</definedName>
    <definedName name="V_t_tõ">#N/A</definedName>
    <definedName name="VAÄT_LIEÄU">"nhandongia"</definedName>
    <definedName name="vaidia">#N/A</definedName>
    <definedName name="Value0">#N/A</definedName>
    <definedName name="Value1">#N/A</definedName>
    <definedName name="Value10">#N/A</definedName>
    <definedName name="Value11">#N/A</definedName>
    <definedName name="Value12">#N/A</definedName>
    <definedName name="Value13">#N/A</definedName>
    <definedName name="Value14">#N/A</definedName>
    <definedName name="Value15">#N/A</definedName>
    <definedName name="Value16">#N/A</definedName>
    <definedName name="Value17">#N/A</definedName>
    <definedName name="Value18">#N/A</definedName>
    <definedName name="Value19">#N/A</definedName>
    <definedName name="Value2">#N/A</definedName>
    <definedName name="Value20">#N/A</definedName>
    <definedName name="Value21">#N/A</definedName>
    <definedName name="Value22">#N/A</definedName>
    <definedName name="Value23">#N/A</definedName>
    <definedName name="Value24">#N/A</definedName>
    <definedName name="Value25">#N/A</definedName>
    <definedName name="Value26">#N/A</definedName>
    <definedName name="Value27">#N/A</definedName>
    <definedName name="Value28">#N/A</definedName>
    <definedName name="Value29">#N/A</definedName>
    <definedName name="Value3">#N/A</definedName>
    <definedName name="Value30">#N/A</definedName>
    <definedName name="Value31">#N/A</definedName>
    <definedName name="Value32">#N/A</definedName>
    <definedName name="Value33">#N/A</definedName>
    <definedName name="Value34">#N/A</definedName>
    <definedName name="Value35">#N/A</definedName>
    <definedName name="Value36">#N/A</definedName>
    <definedName name="Value37">#N/A</definedName>
    <definedName name="Value38">#N/A</definedName>
    <definedName name="Value39">#N/A</definedName>
    <definedName name="Value4">#N/A</definedName>
    <definedName name="Value40">#N/A</definedName>
    <definedName name="Value41">#N/A</definedName>
    <definedName name="Value42">#N/A</definedName>
    <definedName name="Value43">#N/A</definedName>
    <definedName name="Value44">#N/A</definedName>
    <definedName name="Value45">#N/A</definedName>
    <definedName name="Value46">#N/A</definedName>
    <definedName name="Value47">#N/A</definedName>
    <definedName name="Value48">#N/A</definedName>
    <definedName name="Value49">#N/A</definedName>
    <definedName name="Value5">#N/A</definedName>
    <definedName name="Value50">#N/A</definedName>
    <definedName name="Value51">#N/A</definedName>
    <definedName name="Value52">#N/A</definedName>
    <definedName name="Value53">#N/A</definedName>
    <definedName name="Value54">#N/A</definedName>
    <definedName name="Value55">#N/A</definedName>
    <definedName name="Value6">#N/A</definedName>
    <definedName name="Value7">#N/A</definedName>
    <definedName name="Value8">#N/A</definedName>
    <definedName name="Value9">#N/A</definedName>
    <definedName name="VAN_CHUYEN_DUONG_DAI">#N/A</definedName>
    <definedName name="VAN_CHUYEN_DUONG_DAI_DZ0.4KV">#N/A</definedName>
    <definedName name="VAN_CHUYEN_DUONG_DAI_DZ22KV">#N/A</definedName>
    <definedName name="VAN_CHUYEN_DUONG_DAI_TBA">#N/A</definedName>
    <definedName name="VAN_CHUYEN_TRUNG_CHUYEN">#N/A</definedName>
    <definedName name="VAN_CHUYEN_VAT_TU_CHUNG">#N/A</definedName>
    <definedName name="VAN_CHUYEN_VLXD_DEN_HIEN_TRUONG">#N/A</definedName>
    <definedName name="VAN_TRUNG_CHUYEN_VAT_TU_CHUNG">#N/A</definedName>
    <definedName name="vanchuyen">#N/A</definedName>
    <definedName name="VanChuyenDam">#N/A</definedName>
    <definedName name="VARIINST">#REF!</definedName>
    <definedName name="VARIPURC">#REF!</definedName>
    <definedName name="VAT_04">#N/A</definedName>
    <definedName name="VAT_35">#N/A</definedName>
    <definedName name="VAT_Cto">#N/A</definedName>
    <definedName name="vat_lieu_KVIII">#N/A</definedName>
    <definedName name="VAT_TB">#N/A</definedName>
    <definedName name="VAT_TBA">#N/A</definedName>
    <definedName name="VAT_XLTBA">#N/A</definedName>
    <definedName name="VATLIEU">#N/A</definedName>
    <definedName name="Vattu">#N/A</definedName>
    <definedName name="vb1215vd">#N/A</definedName>
    <definedName name="vbtchongnuocm300">#N/A</definedName>
    <definedName name="vbtm150">#N/A</definedName>
    <definedName name="vbtm300">#N/A</definedName>
    <definedName name="vbtm400">#N/A</definedName>
    <definedName name="vc">#N/A</definedName>
    <definedName name="VC_HD">#N/A</definedName>
    <definedName name="VCC">#N/A</definedName>
    <definedName name="vccot">#N/A</definedName>
    <definedName name="vccot35">#N/A</definedName>
    <definedName name="VCD">#N/A</definedName>
    <definedName name="vcdatd">#N/A</definedName>
    <definedName name="vcdc">#N/A</definedName>
    <definedName name="vcddx">#N/A</definedName>
    <definedName name="VCHT">#N/A</definedName>
    <definedName name="VCP">#N/A</definedName>
    <definedName name="vct">#N/A</definedName>
    <definedName name="vctb">#N/A</definedName>
    <definedName name="vd">#N/A</definedName>
    <definedName name="vd3p">#N/A</definedName>
    <definedName name="vdv" hidden="1">#N/A</definedName>
    <definedName name="vdv_1">"#REF!"</definedName>
    <definedName name="Via_He">#N/A</definedName>
    <definedName name="viet">#N/A</definedName>
    <definedName name="Vietri">#N/A</definedName>
    <definedName name="VIEW">#N/A</definedName>
    <definedName name="vkcauthang">#N/A</definedName>
    <definedName name="VKphanbo">#REF!</definedName>
    <definedName name="vksan">#N/A</definedName>
    <definedName name="vl">#N/A</definedName>
    <definedName name="VL_CHINH">#N/A</definedName>
    <definedName name="VL_CSC">#N/A</definedName>
    <definedName name="VL_CSCT">#N/A</definedName>
    <definedName name="VL_CTXD">#N/A</definedName>
    <definedName name="VL_RC1">#N/A</definedName>
    <definedName name="VL_RC2">#N/A</definedName>
    <definedName name="VL_RD">#N/A</definedName>
    <definedName name="VL_Rnha">#N/A</definedName>
    <definedName name="VL_RS">#N/A</definedName>
    <definedName name="VL_TD">#N/A</definedName>
    <definedName name="vl1p">#N/A</definedName>
    <definedName name="vl3p">#N/A</definedName>
    <definedName name="VLBS">#N/A</definedName>
    <definedName name="Vlcap0.7">#N/A</definedName>
    <definedName name="VLcap1">#N/A</definedName>
    <definedName name="VLCHINH">#N/A</definedName>
    <definedName name="VLCT3p">#N/A</definedName>
    <definedName name="vlctbb">#N/A</definedName>
    <definedName name="vldn400">#N/A</definedName>
    <definedName name="vldn600">#N/A</definedName>
    <definedName name="VLIEU">#N/A</definedName>
    <definedName name="VLM">#N/A</definedName>
    <definedName name="VLNC">#N/A</definedName>
    <definedName name="VLP_NC_MTC_PHAN_DAY_SU_PHU_KIEN">#N/A</definedName>
    <definedName name="vltram">#N/A</definedName>
    <definedName name="Von.KL">#N/A</definedName>
    <definedName name="vr3p">#N/A</definedName>
    <definedName name="Vs">#N/A</definedName>
    <definedName name="VT">#N/A</definedName>
    <definedName name="vt0.8">#N/A</definedName>
    <definedName name="vtb">#N/A</definedName>
    <definedName name="VtbTBA">#N/A</definedName>
    <definedName name="vtbtt">#N/A</definedName>
    <definedName name="vthang">#N/A</definedName>
    <definedName name="vtu">#N/A</definedName>
    <definedName name="Vu">#N/A</definedName>
    <definedName name="VÙ">#N/A</definedName>
    <definedName name="Vu_">#N/A</definedName>
    <definedName name="vua">#N/A</definedName>
    <definedName name="vung">#N/A</definedName>
    <definedName name="vungdcd">#N/A</definedName>
    <definedName name="vungdcl">#N/A</definedName>
    <definedName name="vungnhapk">#N/A</definedName>
    <definedName name="vungnhapl">#N/A</definedName>
    <definedName name="vungxuatk">#N/A</definedName>
    <definedName name="vungxuatl">#N/A</definedName>
    <definedName name="vvv">#N/A</definedName>
    <definedName name="vxadn">#N/A</definedName>
    <definedName name="vxah">#N/A</definedName>
    <definedName name="vxah1">#N/A</definedName>
    <definedName name="vxaqn">#N/A</definedName>
    <definedName name="vxaqn2">#N/A</definedName>
    <definedName name="vxbbd">#N/A</definedName>
    <definedName name="vxbdn">#N/A</definedName>
    <definedName name="vxbh">#N/A</definedName>
    <definedName name="vxbqn">#N/A</definedName>
    <definedName name="vxbqn2">#N/A</definedName>
    <definedName name="vxcbd">#N/A</definedName>
    <definedName name="vxcdn">#N/A</definedName>
    <definedName name="vxch">#N/A</definedName>
    <definedName name="vxcqn">#N/A</definedName>
    <definedName name="vxcqn2">#N/A</definedName>
    <definedName name="vxl">#N/A</definedName>
    <definedName name="VxlTBA">#N/A</definedName>
    <definedName name="vxltt">#N/A</definedName>
    <definedName name="vxuan">#N/A</definedName>
    <definedName name="W">#REF!</definedName>
    <definedName name="wb">#N/A</definedName>
    <definedName name="wct">#N/A</definedName>
    <definedName name="Wdaymong">#N/A</definedName>
    <definedName name="WIRE1">5</definedName>
    <definedName name="wl">#N/A</definedName>
    <definedName name="Wp">#N/A</definedName>
    <definedName name="wrn.chi._.tiÆt." localSheetId="0" hidden="1">{#N/A,#N/A,FALSE,"Chi tiÆt"}</definedName>
    <definedName name="wrn.chi._.tiÆt." hidden="1">{#N/A,#N/A,FALSE,"Chi tiÆt"}</definedName>
    <definedName name="wrn.chi._.tiÆt._1">#N/A</definedName>
    <definedName name="wrn.Report." localSheetId="0"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f.report" localSheetId="0"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#N/A</definedName>
    <definedName name="Wss">#N/A</definedName>
    <definedName name="Wst">#N/A</definedName>
    <definedName name="wt">#N/A</definedName>
    <definedName name="wtn">#N/A</definedName>
    <definedName name="wtru">#N/A</definedName>
    <definedName name="wup">#N/A</definedName>
    <definedName name="WW">#N/A</definedName>
    <definedName name="X">#REF!</definedName>
    <definedName name="x_list">#N/A</definedName>
    <definedName name="x1_">#N/A</definedName>
    <definedName name="x1pind">#N/A</definedName>
    <definedName name="X1pINDvc">#N/A</definedName>
    <definedName name="x1ping">#N/A</definedName>
    <definedName name="X1pINGvc">#N/A</definedName>
    <definedName name="x1pint">#N/A</definedName>
    <definedName name="x2_">#N/A</definedName>
    <definedName name="xaïon">#N/A</definedName>
    <definedName name="xama">#N/A</definedName>
    <definedName name="XB_80">#N/A</definedName>
    <definedName name="XCCT">0.5</definedName>
    <definedName name="xcp">#N/A</definedName>
    <definedName name="xd0.6">#N/A</definedName>
    <definedName name="xd1.3">#N/A</definedName>
    <definedName name="xd1.5">#N/A</definedName>
    <definedName name="xdd">#N/A</definedName>
    <definedName name="XDDHT">#N/A</definedName>
    <definedName name="xe">#N/A</definedName>
    <definedName name="Xe_lao_dÇm">#N/A</definedName>
    <definedName name="xfco">#N/A</definedName>
    <definedName name="xfco3p">#N/A</definedName>
    <definedName name="xfcotnc">#N/A</definedName>
    <definedName name="xfcotvl">#N/A</definedName>
    <definedName name="XFCOvc">#N/A</definedName>
    <definedName name="xgc100">#N/A</definedName>
    <definedName name="xgc150">#N/A</definedName>
    <definedName name="xgc200">#N/A</definedName>
    <definedName name="xh">#REF!</definedName>
    <definedName name="xhn">#N/A</definedName>
    <definedName name="XHT">#N/A</definedName>
    <definedName name="xig">#N/A</definedName>
    <definedName name="xig1">#N/A</definedName>
    <definedName name="xig1p">#N/A</definedName>
    <definedName name="xig3p">#N/A</definedName>
    <definedName name="xignc3p">#N/A</definedName>
    <definedName name="XIGvc">#N/A</definedName>
    <definedName name="xigvl3p">#N/A</definedName>
    <definedName name="xin">#N/A</definedName>
    <definedName name="xin190">#N/A</definedName>
    <definedName name="xin1903p">#N/A</definedName>
    <definedName name="XIN190vc">#N/A</definedName>
    <definedName name="xin2903p">#N/A</definedName>
    <definedName name="xin290nc3p">#N/A</definedName>
    <definedName name="xin290vl3p">#N/A</definedName>
    <definedName name="xin3p">#N/A</definedName>
    <definedName name="xind">#N/A</definedName>
    <definedName name="xind1p">#N/A</definedName>
    <definedName name="xind3p">#N/A</definedName>
    <definedName name="xindnc1p">#N/A</definedName>
    <definedName name="XINDvc">#N/A</definedName>
    <definedName name="xindvl1p">#N/A</definedName>
    <definedName name="xing1p">#N/A</definedName>
    <definedName name="xingnc1p">#N/A</definedName>
    <definedName name="xingvl1p">#N/A</definedName>
    <definedName name="xinnc3p">#N/A</definedName>
    <definedName name="xint1p">#N/A</definedName>
    <definedName name="XINvc">#N/A</definedName>
    <definedName name="xinvl3p">#N/A</definedName>
    <definedName name="xit">#N/A</definedName>
    <definedName name="xit1">#N/A</definedName>
    <definedName name="xit1p">#N/A</definedName>
    <definedName name="xit2nc3p">#N/A</definedName>
    <definedName name="xit2vl3p">#N/A</definedName>
    <definedName name="xit3p">#N/A</definedName>
    <definedName name="xitnc3p">#N/A</definedName>
    <definedName name="XITvc">#N/A</definedName>
    <definedName name="xitvl3p">#N/A</definedName>
    <definedName name="xk0.6">#N/A</definedName>
    <definedName name="xk1.3">#N/A</definedName>
    <definedName name="xk1.5">#N/A</definedName>
    <definedName name="xl">#N/A</definedName>
    <definedName name="XL_TBA">#N/A</definedName>
    <definedName name="xlc">#N/A</definedName>
    <definedName name="xld1.4">#N/A</definedName>
    <definedName name="xlk">#N/A</definedName>
    <definedName name="xlk1.4">#N/A</definedName>
    <definedName name="XLP">#N/A</definedName>
    <definedName name="XLxa">#N/A</definedName>
    <definedName name="XMAX">#N/A</definedName>
    <definedName name="xmBim">#N/A</definedName>
    <definedName name="XMBT">#N/A</definedName>
    <definedName name="xmBut">#N/A</definedName>
    <definedName name="xmcax">#N/A</definedName>
    <definedName name="XMIN">#N/A</definedName>
    <definedName name="xmp40">#N/A</definedName>
    <definedName name="xn">#N/A</definedName>
    <definedName name="xoanhapk">#N/A</definedName>
    <definedName name="xoanhapl">#N/A</definedName>
    <definedName name="xoaxuatk">#N/A</definedName>
    <definedName name="xoaxuatl">#N/A</definedName>
    <definedName name="XP">#N/A</definedName>
    <definedName name="Xsi">#N/A</definedName>
    <definedName name="xt">#N/A</definedName>
    <definedName name="xuanhoa">#REF!</definedName>
    <definedName name="xuat">#N/A</definedName>
    <definedName name="xuc0.6">#N/A</definedName>
    <definedName name="xuc1.0">#N/A</definedName>
    <definedName name="xuc1.65">#N/A</definedName>
    <definedName name="XXT">#N/A</definedName>
    <definedName name="y">#N/A</definedName>
    <definedName name="y_list">#N/A</definedName>
    <definedName name="ycp">#N/A</definedName>
    <definedName name="year">#N/A</definedName>
    <definedName name="Yellow2000">#N/A</definedName>
    <definedName name="yen">#N/A</definedName>
    <definedName name="yen1">#N/A</definedName>
    <definedName name="yen2">#N/A</definedName>
    <definedName name="yenhoa">#REF!</definedName>
    <definedName name="yhk10a">#N/A</definedName>
    <definedName name="yhk3a">#N/A</definedName>
    <definedName name="YMAX">#N/A</definedName>
    <definedName name="YMIN">#N/A</definedName>
    <definedName name="YR0">#N/A</definedName>
    <definedName name="YRP">#N/A</definedName>
    <definedName name="yy">#N/A</definedName>
    <definedName name="z">#N/A</definedName>
    <definedName name="Z_dh">#N/A</definedName>
    <definedName name="zfg">#N/A</definedName>
    <definedName name="zl">#N/A</definedName>
    <definedName name="Zw">#N/A</definedName>
    <definedName name="ZXD">#N/A</definedName>
    <definedName name="Zxl">#N/A</definedName>
    <definedName name="ZXzX" localSheetId="0" hidden="1">{"'Sheet1'!$L$16"}</definedName>
    <definedName name="ZXzX" hidden="1">{"'Sheet1'!$L$16"}</definedName>
    <definedName name="ZYX">#REF!</definedName>
    <definedName name="ZZZ">#REF!</definedName>
    <definedName name="템플리트모듈1" localSheetId="0">BlankMacro1</definedName>
    <definedName name="템플리트모듈1">BlankMacro1</definedName>
    <definedName name="템플리트모듈2" localSheetId="0">BlankMacro1</definedName>
    <definedName name="템플리트모듈2">BlankMacro1</definedName>
    <definedName name="템플리트모듈3" localSheetId="0">BlankMacro1</definedName>
    <definedName name="템플리트모듈3">BlankMacro1</definedName>
    <definedName name="템플리트모듈4" localSheetId="0">BlankMacro1</definedName>
    <definedName name="템플리트모듈4">BlankMacro1</definedName>
    <definedName name="템플리트모듈5" localSheetId="0">BlankMacro1</definedName>
    <definedName name="템플리트모듈5">BlankMacro1</definedName>
    <definedName name="템플리트모듈6" localSheetId="0">BlankMacro1</definedName>
    <definedName name="템플리트모듈6">BlankMacro1</definedName>
    <definedName name="톤당가격">#N/A</definedName>
    <definedName name="톤당가격2">#N/A</definedName>
    <definedName name="피팅" localSheetId="0">BlankMacro1</definedName>
    <definedName name="피팅">BlankMacro1</definedName>
  </definedNames>
  <calcPr calcId="124519"/>
  <fileRecoveryPr repairLoad="1"/>
</workbook>
</file>

<file path=xl/calcChain.xml><?xml version="1.0" encoding="utf-8"?>
<calcChain xmlns="http://schemas.openxmlformats.org/spreadsheetml/2006/main">
  <c r="N606" i="1"/>
  <c r="M601"/>
  <c r="L601"/>
  <c r="M600"/>
  <c r="L600"/>
  <c r="G600"/>
  <c r="L599"/>
  <c r="G599"/>
  <c r="D599"/>
  <c r="C599"/>
  <c r="G598"/>
  <c r="F598"/>
  <c r="L598" s="1"/>
  <c r="D598"/>
  <c r="C598"/>
  <c r="L597"/>
  <c r="J597"/>
  <c r="J593" s="1"/>
  <c r="I597"/>
  <c r="G597"/>
  <c r="L596"/>
  <c r="G596"/>
  <c r="F596"/>
  <c r="L595"/>
  <c r="G595"/>
  <c r="G593" s="1"/>
  <c r="L594"/>
  <c r="I593"/>
  <c r="H593"/>
  <c r="F593"/>
  <c r="E593"/>
  <c r="D593"/>
  <c r="C593"/>
  <c r="G592"/>
  <c r="L591"/>
  <c r="G591"/>
  <c r="D591"/>
  <c r="L590"/>
  <c r="G590"/>
  <c r="D590"/>
  <c r="N589"/>
  <c r="O589" s="1"/>
  <c r="L589"/>
  <c r="G589"/>
  <c r="L588"/>
  <c r="G588"/>
  <c r="L587"/>
  <c r="G587"/>
  <c r="J586"/>
  <c r="I586"/>
  <c r="H586"/>
  <c r="F586"/>
  <c r="D586"/>
  <c r="C586"/>
  <c r="L585"/>
  <c r="G585"/>
  <c r="L584"/>
  <c r="G584"/>
  <c r="L583"/>
  <c r="G583"/>
  <c r="G582" s="1"/>
  <c r="J581"/>
  <c r="I581"/>
  <c r="H581"/>
  <c r="E581"/>
  <c r="D581"/>
  <c r="C581"/>
  <c r="L580"/>
  <c r="G580"/>
  <c r="L579"/>
  <c r="G579"/>
  <c r="L578"/>
  <c r="G578"/>
  <c r="L577"/>
  <c r="L576" s="1"/>
  <c r="G577"/>
  <c r="G576" s="1"/>
  <c r="J576"/>
  <c r="I576"/>
  <c r="H576"/>
  <c r="F576"/>
  <c r="E576"/>
  <c r="D576"/>
  <c r="C576"/>
  <c r="L575"/>
  <c r="G575"/>
  <c r="L574"/>
  <c r="I574"/>
  <c r="I571" s="1"/>
  <c r="G574"/>
  <c r="L573"/>
  <c r="G573"/>
  <c r="F572"/>
  <c r="L572" s="1"/>
  <c r="L571" s="1"/>
  <c r="N571"/>
  <c r="J571"/>
  <c r="H571"/>
  <c r="E571"/>
  <c r="D571"/>
  <c r="C571"/>
  <c r="L570"/>
  <c r="G570"/>
  <c r="L569"/>
  <c r="G569"/>
  <c r="L568"/>
  <c r="G568" s="1"/>
  <c r="N567"/>
  <c r="J567"/>
  <c r="I567"/>
  <c r="H567"/>
  <c r="F567"/>
  <c r="E567"/>
  <c r="M567" s="1"/>
  <c r="D567"/>
  <c r="C567"/>
  <c r="K566"/>
  <c r="G566"/>
  <c r="L565"/>
  <c r="G565"/>
  <c r="L564"/>
  <c r="G564"/>
  <c r="L563"/>
  <c r="G563" s="1"/>
  <c r="G562" s="1"/>
  <c r="J562"/>
  <c r="I562"/>
  <c r="H562"/>
  <c r="F562"/>
  <c r="E562"/>
  <c r="D562"/>
  <c r="C562"/>
  <c r="L561"/>
  <c r="G561"/>
  <c r="L560"/>
  <c r="G560"/>
  <c r="L559"/>
  <c r="G559" s="1"/>
  <c r="N558"/>
  <c r="J558"/>
  <c r="I558"/>
  <c r="H558"/>
  <c r="E558"/>
  <c r="D558"/>
  <c r="C558"/>
  <c r="L557"/>
  <c r="G557"/>
  <c r="L556"/>
  <c r="G556"/>
  <c r="G555" s="1"/>
  <c r="J554"/>
  <c r="J552" s="1"/>
  <c r="I554"/>
  <c r="F554"/>
  <c r="L554" s="1"/>
  <c r="G553" s="1"/>
  <c r="I552"/>
  <c r="H552"/>
  <c r="E552"/>
  <c r="D552"/>
  <c r="C552"/>
  <c r="L551"/>
  <c r="G551"/>
  <c r="L550"/>
  <c r="G550"/>
  <c r="L549"/>
  <c r="G549"/>
  <c r="L548"/>
  <c r="G548"/>
  <c r="L547"/>
  <c r="G547"/>
  <c r="G546"/>
  <c r="J545"/>
  <c r="J543" s="1"/>
  <c r="I545"/>
  <c r="I543" s="1"/>
  <c r="F545"/>
  <c r="G545" s="1"/>
  <c r="G544"/>
  <c r="L544" s="1"/>
  <c r="P543"/>
  <c r="H543"/>
  <c r="E543"/>
  <c r="E535" s="1"/>
  <c r="D543"/>
  <c r="C543"/>
  <c r="L542"/>
  <c r="G542"/>
  <c r="J541"/>
  <c r="L541" s="1"/>
  <c r="I541"/>
  <c r="G541"/>
  <c r="L540"/>
  <c r="G540"/>
  <c r="G539"/>
  <c r="J538"/>
  <c r="L538" s="1"/>
  <c r="I538"/>
  <c r="G538"/>
  <c r="G537"/>
  <c r="I536"/>
  <c r="H536"/>
  <c r="F536"/>
  <c r="E536"/>
  <c r="D536"/>
  <c r="C536"/>
  <c r="G534"/>
  <c r="G533"/>
  <c r="L532"/>
  <c r="G532"/>
  <c r="L531"/>
  <c r="G531"/>
  <c r="M530"/>
  <c r="L530"/>
  <c r="G530"/>
  <c r="G529"/>
  <c r="K528"/>
  <c r="J528"/>
  <c r="I528"/>
  <c r="F528"/>
  <c r="L528" s="1"/>
  <c r="M527"/>
  <c r="J527"/>
  <c r="G527" s="1"/>
  <c r="L526"/>
  <c r="J525"/>
  <c r="I525"/>
  <c r="H525"/>
  <c r="E525"/>
  <c r="D525"/>
  <c r="C525"/>
  <c r="G524"/>
  <c r="G523"/>
  <c r="G522"/>
  <c r="G521"/>
  <c r="G520"/>
  <c r="G519"/>
  <c r="J518"/>
  <c r="I518"/>
  <c r="G518"/>
  <c r="M517"/>
  <c r="J517"/>
  <c r="G517" s="1"/>
  <c r="G516" s="1"/>
  <c r="K516"/>
  <c r="I516"/>
  <c r="H516"/>
  <c r="F516"/>
  <c r="M516" s="1"/>
  <c r="E516"/>
  <c r="D516"/>
  <c r="C516"/>
  <c r="G515"/>
  <c r="G514"/>
  <c r="G513"/>
  <c r="G512"/>
  <c r="G511"/>
  <c r="F510"/>
  <c r="G510" s="1"/>
  <c r="J509"/>
  <c r="J504" s="1"/>
  <c r="I509"/>
  <c r="G509"/>
  <c r="G508" s="1"/>
  <c r="J507"/>
  <c r="I507"/>
  <c r="F507"/>
  <c r="J506"/>
  <c r="G506" s="1"/>
  <c r="I504"/>
  <c r="H504"/>
  <c r="E504"/>
  <c r="D504"/>
  <c r="C504"/>
  <c r="G503"/>
  <c r="G502"/>
  <c r="G501"/>
  <c r="G500"/>
  <c r="G499"/>
  <c r="G498"/>
  <c r="G497"/>
  <c r="G496"/>
  <c r="G495"/>
  <c r="G494"/>
  <c r="J493"/>
  <c r="I493"/>
  <c r="G493"/>
  <c r="G492"/>
  <c r="J491"/>
  <c r="I491"/>
  <c r="I489" s="1"/>
  <c r="G491"/>
  <c r="F491"/>
  <c r="J490"/>
  <c r="J489" s="1"/>
  <c r="G490"/>
  <c r="G489" s="1"/>
  <c r="L490" s="1"/>
  <c r="L489" s="1"/>
  <c r="H489"/>
  <c r="H458" s="1"/>
  <c r="F489"/>
  <c r="M489" s="1"/>
  <c r="E489"/>
  <c r="D489"/>
  <c r="C489"/>
  <c r="L488"/>
  <c r="G488"/>
  <c r="L487"/>
  <c r="G487"/>
  <c r="L486"/>
  <c r="G486"/>
  <c r="L485"/>
  <c r="G485"/>
  <c r="L484"/>
  <c r="G484"/>
  <c r="F484"/>
  <c r="G483"/>
  <c r="L482"/>
  <c r="G482"/>
  <c r="L481"/>
  <c r="G481"/>
  <c r="L480"/>
  <c r="G480"/>
  <c r="L479"/>
  <c r="G479"/>
  <c r="L478"/>
  <c r="G478"/>
  <c r="L477"/>
  <c r="G477"/>
  <c r="L476"/>
  <c r="G476"/>
  <c r="L475"/>
  <c r="G475"/>
  <c r="G474"/>
  <c r="L473"/>
  <c r="G473"/>
  <c r="L472"/>
  <c r="G472"/>
  <c r="L471"/>
  <c r="G471"/>
  <c r="L470"/>
  <c r="G470"/>
  <c r="F469"/>
  <c r="L469" s="1"/>
  <c r="L468"/>
  <c r="I468"/>
  <c r="G468"/>
  <c r="L467"/>
  <c r="G467"/>
  <c r="L466"/>
  <c r="I466"/>
  <c r="G466"/>
  <c r="L465"/>
  <c r="F465"/>
  <c r="G465" s="1"/>
  <c r="L464"/>
  <c r="G464"/>
  <c r="G463" s="1"/>
  <c r="J462"/>
  <c r="F462"/>
  <c r="J461"/>
  <c r="I461"/>
  <c r="I459" s="1"/>
  <c r="F461"/>
  <c r="L461" s="1"/>
  <c r="M460"/>
  <c r="J460"/>
  <c r="G460"/>
  <c r="L460" s="1"/>
  <c r="J459"/>
  <c r="H459"/>
  <c r="E459"/>
  <c r="E458" s="1"/>
  <c r="D459"/>
  <c r="C459"/>
  <c r="N458"/>
  <c r="D458"/>
  <c r="C458"/>
  <c r="G457"/>
  <c r="G456"/>
  <c r="G455"/>
  <c r="G454"/>
  <c r="L453"/>
  <c r="G453"/>
  <c r="L452"/>
  <c r="G452"/>
  <c r="G451"/>
  <c r="G450"/>
  <c r="L449"/>
  <c r="G449"/>
  <c r="J448"/>
  <c r="L448" s="1"/>
  <c r="I448"/>
  <c r="G448"/>
  <c r="L447"/>
  <c r="G447"/>
  <c r="L446"/>
  <c r="G446"/>
  <c r="L445"/>
  <c r="I445"/>
  <c r="G445"/>
  <c r="L444"/>
  <c r="G444"/>
  <c r="L443"/>
  <c r="G443"/>
  <c r="L442"/>
  <c r="G442"/>
  <c r="L441"/>
  <c r="G441"/>
  <c r="L440"/>
  <c r="G440"/>
  <c r="L439"/>
  <c r="G439"/>
  <c r="L438"/>
  <c r="G438"/>
  <c r="L437"/>
  <c r="I437"/>
  <c r="G437"/>
  <c r="J436"/>
  <c r="L436" s="1"/>
  <c r="I436"/>
  <c r="G436"/>
  <c r="L435"/>
  <c r="G435"/>
  <c r="L434"/>
  <c r="J434"/>
  <c r="G434"/>
  <c r="L433"/>
  <c r="G433"/>
  <c r="M432"/>
  <c r="J432"/>
  <c r="L432" s="1"/>
  <c r="I432"/>
  <c r="G432"/>
  <c r="L431"/>
  <c r="I431"/>
  <c r="G431"/>
  <c r="L430"/>
  <c r="G430"/>
  <c r="O429"/>
  <c r="M429"/>
  <c r="L429"/>
  <c r="I429"/>
  <c r="G429"/>
  <c r="G428"/>
  <c r="N427"/>
  <c r="J427"/>
  <c r="L427" s="1"/>
  <c r="I427"/>
  <c r="G427"/>
  <c r="L426"/>
  <c r="I426"/>
  <c r="G426"/>
  <c r="L425"/>
  <c r="G425"/>
  <c r="J424"/>
  <c r="L424" s="1"/>
  <c r="I424"/>
  <c r="G424"/>
  <c r="J423"/>
  <c r="L423" s="1"/>
  <c r="I423"/>
  <c r="G423"/>
  <c r="J422"/>
  <c r="L422" s="1"/>
  <c r="I422"/>
  <c r="G422"/>
  <c r="J421"/>
  <c r="L421" s="1"/>
  <c r="I421"/>
  <c r="G421"/>
  <c r="J420"/>
  <c r="L420" s="1"/>
  <c r="I420"/>
  <c r="G420"/>
  <c r="J419"/>
  <c r="L419" s="1"/>
  <c r="I419"/>
  <c r="G419"/>
  <c r="N418"/>
  <c r="I418"/>
  <c r="I413" s="1"/>
  <c r="F418"/>
  <c r="G418" s="1"/>
  <c r="G417"/>
  <c r="J416"/>
  <c r="F416"/>
  <c r="G416" s="1"/>
  <c r="J415"/>
  <c r="I415"/>
  <c r="F415"/>
  <c r="L415" s="1"/>
  <c r="M414"/>
  <c r="J414"/>
  <c r="G414" s="1"/>
  <c r="H413"/>
  <c r="E413"/>
  <c r="D413"/>
  <c r="C413"/>
  <c r="L412"/>
  <c r="G412"/>
  <c r="L411"/>
  <c r="G411"/>
  <c r="L410"/>
  <c r="G410"/>
  <c r="L409"/>
  <c r="G409"/>
  <c r="L408"/>
  <c r="G408"/>
  <c r="L407"/>
  <c r="K407"/>
  <c r="G407"/>
  <c r="L406"/>
  <c r="I406"/>
  <c r="F406"/>
  <c r="F402" s="1"/>
  <c r="L402" s="1"/>
  <c r="G405"/>
  <c r="K404"/>
  <c r="J404"/>
  <c r="L404" s="1"/>
  <c r="I404"/>
  <c r="G404"/>
  <c r="G403"/>
  <c r="J402"/>
  <c r="I402"/>
  <c r="H402"/>
  <c r="D402"/>
  <c r="C402"/>
  <c r="L401"/>
  <c r="G401"/>
  <c r="L400"/>
  <c r="G400"/>
  <c r="L399"/>
  <c r="G399"/>
  <c r="L398"/>
  <c r="G398"/>
  <c r="L397"/>
  <c r="G397"/>
  <c r="L396"/>
  <c r="G396"/>
  <c r="L395"/>
  <c r="G395"/>
  <c r="L394"/>
  <c r="G394"/>
  <c r="L393"/>
  <c r="G393"/>
  <c r="L392"/>
  <c r="G392"/>
  <c r="J391"/>
  <c r="L391" s="1"/>
  <c r="I391"/>
  <c r="G391"/>
  <c r="N390"/>
  <c r="L390"/>
  <c r="G390"/>
  <c r="G389" s="1"/>
  <c r="J388"/>
  <c r="I388"/>
  <c r="G388"/>
  <c r="F388"/>
  <c r="K388" s="1"/>
  <c r="G387" s="1"/>
  <c r="C387"/>
  <c r="D387" s="1"/>
  <c r="D386" s="1"/>
  <c r="I386"/>
  <c r="H386"/>
  <c r="G385"/>
  <c r="G384"/>
  <c r="G383"/>
  <c r="G382"/>
  <c r="G381"/>
  <c r="G380"/>
  <c r="G379"/>
  <c r="G378"/>
  <c r="G377"/>
  <c r="L376"/>
  <c r="G376"/>
  <c r="L375"/>
  <c r="G375"/>
  <c r="G374" s="1"/>
  <c r="J373"/>
  <c r="L373" s="1"/>
  <c r="I373"/>
  <c r="G373"/>
  <c r="G372"/>
  <c r="L372" s="1"/>
  <c r="N371"/>
  <c r="I371"/>
  <c r="H371"/>
  <c r="F371"/>
  <c r="M371" s="1"/>
  <c r="D371"/>
  <c r="C371"/>
  <c r="L370"/>
  <c r="G370"/>
  <c r="L369"/>
  <c r="G369"/>
  <c r="L368"/>
  <c r="G368"/>
  <c r="L367"/>
  <c r="G367"/>
  <c r="L366"/>
  <c r="G366"/>
  <c r="L365"/>
  <c r="K365"/>
  <c r="G365"/>
  <c r="L364"/>
  <c r="K364"/>
  <c r="G364"/>
  <c r="L363"/>
  <c r="K363"/>
  <c r="G363"/>
  <c r="L362"/>
  <c r="K362"/>
  <c r="G362"/>
  <c r="L361"/>
  <c r="K361"/>
  <c r="G361"/>
  <c r="L360"/>
  <c r="K360"/>
  <c r="G360"/>
  <c r="L359"/>
  <c r="K359"/>
  <c r="G359"/>
  <c r="L358"/>
  <c r="K358"/>
  <c r="G358"/>
  <c r="L357"/>
  <c r="K357"/>
  <c r="G357"/>
  <c r="G356" s="1"/>
  <c r="J355"/>
  <c r="L355" s="1"/>
  <c r="I355"/>
  <c r="G355"/>
  <c r="G354"/>
  <c r="J353"/>
  <c r="I353"/>
  <c r="H353"/>
  <c r="F353"/>
  <c r="D353"/>
  <c r="C353"/>
  <c r="L352"/>
  <c r="L351"/>
  <c r="G351"/>
  <c r="G350"/>
  <c r="L349"/>
  <c r="J349"/>
  <c r="I349"/>
  <c r="G349"/>
  <c r="L348"/>
  <c r="G348" s="1"/>
  <c r="J347"/>
  <c r="I347"/>
  <c r="H347"/>
  <c r="D347"/>
  <c r="C347"/>
  <c r="G346"/>
  <c r="L345"/>
  <c r="J345"/>
  <c r="G345"/>
  <c r="J344"/>
  <c r="L344" s="1"/>
  <c r="I344"/>
  <c r="G344"/>
  <c r="N343"/>
  <c r="J343"/>
  <c r="G343"/>
  <c r="D343"/>
  <c r="D342" s="1"/>
  <c r="C343"/>
  <c r="J342"/>
  <c r="I342"/>
  <c r="H342"/>
  <c r="C342"/>
  <c r="L341"/>
  <c r="G341"/>
  <c r="L340"/>
  <c r="G340"/>
  <c r="L339"/>
  <c r="I339"/>
  <c r="G339"/>
  <c r="L338"/>
  <c r="G338"/>
  <c r="G337"/>
  <c r="J336"/>
  <c r="L336" s="1"/>
  <c r="G336"/>
  <c r="J335"/>
  <c r="L335" s="1"/>
  <c r="I335"/>
  <c r="G335"/>
  <c r="L334"/>
  <c r="G334"/>
  <c r="L333"/>
  <c r="G333" s="1"/>
  <c r="M332"/>
  <c r="I332"/>
  <c r="H332"/>
  <c r="F332"/>
  <c r="D332"/>
  <c r="C332"/>
  <c r="L331"/>
  <c r="G331"/>
  <c r="J330"/>
  <c r="L330" s="1"/>
  <c r="I330"/>
  <c r="G330"/>
  <c r="G329"/>
  <c r="G328"/>
  <c r="G327"/>
  <c r="G326"/>
  <c r="G325"/>
  <c r="G324"/>
  <c r="G323"/>
  <c r="G322"/>
  <c r="G321"/>
  <c r="G320"/>
  <c r="G319"/>
  <c r="G318"/>
  <c r="G317" s="1"/>
  <c r="J316"/>
  <c r="L316" s="1"/>
  <c r="I316"/>
  <c r="G316"/>
  <c r="N315"/>
  <c r="J315"/>
  <c r="I315"/>
  <c r="I313" s="1"/>
  <c r="F315"/>
  <c r="N314"/>
  <c r="L314"/>
  <c r="G314" s="1"/>
  <c r="H313"/>
  <c r="D313"/>
  <c r="C313"/>
  <c r="J312"/>
  <c r="L312" s="1"/>
  <c r="G312"/>
  <c r="F312"/>
  <c r="J311"/>
  <c r="L311" s="1"/>
  <c r="I311"/>
  <c r="G311"/>
  <c r="L310"/>
  <c r="G310"/>
  <c r="L309"/>
  <c r="G309"/>
  <c r="L308"/>
  <c r="G308"/>
  <c r="N307"/>
  <c r="L307"/>
  <c r="G307"/>
  <c r="N306"/>
  <c r="L306"/>
  <c r="G306"/>
  <c r="L305"/>
  <c r="G305"/>
  <c r="G304" s="1"/>
  <c r="J303"/>
  <c r="F303"/>
  <c r="G303" s="1"/>
  <c r="J302"/>
  <c r="I302"/>
  <c r="I300" s="1"/>
  <c r="G302"/>
  <c r="F302"/>
  <c r="J301"/>
  <c r="J300" s="1"/>
  <c r="G301"/>
  <c r="L301" s="1"/>
  <c r="K300"/>
  <c r="H300"/>
  <c r="D300"/>
  <c r="C300"/>
  <c r="G299"/>
  <c r="H299" s="1"/>
  <c r="G298"/>
  <c r="G297"/>
  <c r="G296"/>
  <c r="G295"/>
  <c r="L294"/>
  <c r="J294"/>
  <c r="I294"/>
  <c r="G294"/>
  <c r="G293"/>
  <c r="L292"/>
  <c r="G292"/>
  <c r="L291"/>
  <c r="G291"/>
  <c r="L290"/>
  <c r="G290"/>
  <c r="G289"/>
  <c r="L288"/>
  <c r="G288"/>
  <c r="L287"/>
  <c r="G287"/>
  <c r="G286"/>
  <c r="J285"/>
  <c r="I285"/>
  <c r="I283" s="1"/>
  <c r="F285"/>
  <c r="L285" s="1"/>
  <c r="G284"/>
  <c r="L284" s="1"/>
  <c r="L283" s="1"/>
  <c r="D283"/>
  <c r="C283"/>
  <c r="L282"/>
  <c r="G282"/>
  <c r="G281"/>
  <c r="G280"/>
  <c r="G279"/>
  <c r="L278"/>
  <c r="G278"/>
  <c r="O277"/>
  <c r="J277"/>
  <c r="L277" s="1"/>
  <c r="I277"/>
  <c r="G277"/>
  <c r="G276" s="1"/>
  <c r="J275"/>
  <c r="L275" s="1"/>
  <c r="I275"/>
  <c r="I273" s="1"/>
  <c r="G275"/>
  <c r="G274" s="1"/>
  <c r="H273"/>
  <c r="D273"/>
  <c r="C273"/>
  <c r="L272"/>
  <c r="L271"/>
  <c r="I271"/>
  <c r="I268" s="1"/>
  <c r="L270"/>
  <c r="I270"/>
  <c r="M269"/>
  <c r="L269"/>
  <c r="G269"/>
  <c r="G268" s="1"/>
  <c r="J268"/>
  <c r="F268"/>
  <c r="L268" s="1"/>
  <c r="D268"/>
  <c r="C268"/>
  <c r="G267"/>
  <c r="G266"/>
  <c r="L265"/>
  <c r="G265"/>
  <c r="L264"/>
  <c r="G264"/>
  <c r="L263"/>
  <c r="G263"/>
  <c r="L262"/>
  <c r="G262"/>
  <c r="M261"/>
  <c r="L261"/>
  <c r="G261"/>
  <c r="L260"/>
  <c r="G260"/>
  <c r="L259"/>
  <c r="G259"/>
  <c r="L258"/>
  <c r="G258"/>
  <c r="L257"/>
  <c r="I257"/>
  <c r="G257"/>
  <c r="L256"/>
  <c r="G256"/>
  <c r="L255"/>
  <c r="G255"/>
  <c r="G254" s="1"/>
  <c r="J253"/>
  <c r="F253"/>
  <c r="G253" s="1"/>
  <c r="J252"/>
  <c r="J247" s="1"/>
  <c r="I252"/>
  <c r="I247" s="1"/>
  <c r="G252"/>
  <c r="F252"/>
  <c r="L251"/>
  <c r="G251"/>
  <c r="M250"/>
  <c r="L250"/>
  <c r="G250"/>
  <c r="M249"/>
  <c r="M251" s="1"/>
  <c r="L249"/>
  <c r="G249"/>
  <c r="L248"/>
  <c r="G248"/>
  <c r="G247" s="1"/>
  <c r="H247"/>
  <c r="F247"/>
  <c r="D247"/>
  <c r="C247"/>
  <c r="L246"/>
  <c r="G246"/>
  <c r="K245"/>
  <c r="J245"/>
  <c r="L245" s="1"/>
  <c r="G245"/>
  <c r="M244"/>
  <c r="N244" s="1"/>
  <c r="L244"/>
  <c r="K244"/>
  <c r="G244"/>
  <c r="F243"/>
  <c r="G243" s="1"/>
  <c r="M242"/>
  <c r="L242"/>
  <c r="G242"/>
  <c r="L241"/>
  <c r="G241"/>
  <c r="L240"/>
  <c r="K240"/>
  <c r="G240"/>
  <c r="G239" s="1"/>
  <c r="J238"/>
  <c r="I238"/>
  <c r="F238"/>
  <c r="L238" s="1"/>
  <c r="D238"/>
  <c r="D236" s="1"/>
  <c r="C238"/>
  <c r="J237"/>
  <c r="L237" s="1"/>
  <c r="G237"/>
  <c r="I236"/>
  <c r="H236"/>
  <c r="C236"/>
  <c r="H235"/>
  <c r="C235"/>
  <c r="E234"/>
  <c r="E233" s="1"/>
  <c r="M233" s="1"/>
  <c r="N232"/>
  <c r="L232"/>
  <c r="G232"/>
  <c r="G231" s="1"/>
  <c r="J231"/>
  <c r="L231" s="1"/>
  <c r="I231"/>
  <c r="G230"/>
  <c r="G229"/>
  <c r="L228"/>
  <c r="G228"/>
  <c r="L227"/>
  <c r="G227"/>
  <c r="M226"/>
  <c r="L226"/>
  <c r="G226"/>
  <c r="L225"/>
  <c r="G225"/>
  <c r="L224"/>
  <c r="G224"/>
  <c r="L223"/>
  <c r="G223"/>
  <c r="L222"/>
  <c r="G222"/>
  <c r="L221"/>
  <c r="J221"/>
  <c r="I221"/>
  <c r="G221"/>
  <c r="L220"/>
  <c r="G220"/>
  <c r="L219"/>
  <c r="G219"/>
  <c r="L218"/>
  <c r="G218"/>
  <c r="L217"/>
  <c r="G217"/>
  <c r="L216"/>
  <c r="G216"/>
  <c r="L215"/>
  <c r="G215"/>
  <c r="L214"/>
  <c r="G214"/>
  <c r="J213"/>
  <c r="J209" s="1"/>
  <c r="J208" s="1"/>
  <c r="I213"/>
  <c r="I209" s="1"/>
  <c r="I208" s="1"/>
  <c r="G213"/>
  <c r="L212"/>
  <c r="G212"/>
  <c r="L211"/>
  <c r="G211"/>
  <c r="L210"/>
  <c r="G210"/>
  <c r="H209"/>
  <c r="F209"/>
  <c r="D209"/>
  <c r="D208" s="1"/>
  <c r="C209"/>
  <c r="H208"/>
  <c r="E208"/>
  <c r="C208"/>
  <c r="N207"/>
  <c r="L207"/>
  <c r="K207"/>
  <c r="J206"/>
  <c r="L206" s="1"/>
  <c r="I206"/>
  <c r="K206" s="1"/>
  <c r="L205"/>
  <c r="G205"/>
  <c r="L204"/>
  <c r="G204"/>
  <c r="L203"/>
  <c r="G203"/>
  <c r="L202"/>
  <c r="G202"/>
  <c r="L201"/>
  <c r="I201"/>
  <c r="G201"/>
  <c r="L200"/>
  <c r="J200"/>
  <c r="I200"/>
  <c r="G200"/>
  <c r="L199"/>
  <c r="G199"/>
  <c r="L198"/>
  <c r="I198"/>
  <c r="G198"/>
  <c r="L197"/>
  <c r="G197"/>
  <c r="L196"/>
  <c r="I196"/>
  <c r="G196"/>
  <c r="L195"/>
  <c r="I195"/>
  <c r="G195"/>
  <c r="L194"/>
  <c r="I194"/>
  <c r="G194"/>
  <c r="L193"/>
  <c r="G193"/>
  <c r="L192"/>
  <c r="I192"/>
  <c r="G192"/>
  <c r="L191"/>
  <c r="G191"/>
  <c r="J190"/>
  <c r="J189" s="1"/>
  <c r="J188" s="1"/>
  <c r="I190"/>
  <c r="I189" s="1"/>
  <c r="I188" s="1"/>
  <c r="H190"/>
  <c r="F190"/>
  <c r="D190"/>
  <c r="D189" s="1"/>
  <c r="D188" s="1"/>
  <c r="C190"/>
  <c r="C189" s="1"/>
  <c r="C188" s="1"/>
  <c r="K189"/>
  <c r="H189"/>
  <c r="H188" s="1"/>
  <c r="E189"/>
  <c r="E188" s="1"/>
  <c r="N188"/>
  <c r="M187"/>
  <c r="L187"/>
  <c r="D187"/>
  <c r="L186"/>
  <c r="G186"/>
  <c r="F186"/>
  <c r="D186"/>
  <c r="M185"/>
  <c r="L185"/>
  <c r="G185"/>
  <c r="L184"/>
  <c r="G184"/>
  <c r="D184"/>
  <c r="L183"/>
  <c r="G183"/>
  <c r="D183"/>
  <c r="L182"/>
  <c r="G182"/>
  <c r="D182"/>
  <c r="L181"/>
  <c r="G181"/>
  <c r="D181"/>
  <c r="G180"/>
  <c r="L179"/>
  <c r="G179"/>
  <c r="D179"/>
  <c r="L178"/>
  <c r="G178"/>
  <c r="D178"/>
  <c r="L177"/>
  <c r="G177"/>
  <c r="D177"/>
  <c r="D172" s="1"/>
  <c r="L176"/>
  <c r="G176"/>
  <c r="D176"/>
  <c r="L175"/>
  <c r="G175"/>
  <c r="D175"/>
  <c r="M174"/>
  <c r="L174"/>
  <c r="G174"/>
  <c r="I173"/>
  <c r="F173"/>
  <c r="L173" s="1"/>
  <c r="L172" s="1"/>
  <c r="D173"/>
  <c r="N172"/>
  <c r="J172"/>
  <c r="I172"/>
  <c r="H172"/>
  <c r="E172"/>
  <c r="C172"/>
  <c r="G171"/>
  <c r="L170"/>
  <c r="G170"/>
  <c r="D170"/>
  <c r="D169" s="1"/>
  <c r="L169"/>
  <c r="G169"/>
  <c r="C169"/>
  <c r="L168"/>
  <c r="G168"/>
  <c r="L167"/>
  <c r="G167"/>
  <c r="J166"/>
  <c r="I166"/>
  <c r="F166"/>
  <c r="L166" s="1"/>
  <c r="D166"/>
  <c r="G165"/>
  <c r="J164"/>
  <c r="L164" s="1"/>
  <c r="G164"/>
  <c r="D164"/>
  <c r="K163"/>
  <c r="I163"/>
  <c r="H163"/>
  <c r="F163"/>
  <c r="E163"/>
  <c r="C163"/>
  <c r="L162"/>
  <c r="K162"/>
  <c r="K149" s="1"/>
  <c r="K148" s="1"/>
  <c r="L161"/>
  <c r="G161"/>
  <c r="L160"/>
  <c r="G160"/>
  <c r="L159"/>
  <c r="G159"/>
  <c r="L158"/>
  <c r="G158"/>
  <c r="L157"/>
  <c r="G157"/>
  <c r="L156"/>
  <c r="G156"/>
  <c r="D156"/>
  <c r="L155"/>
  <c r="G155"/>
  <c r="D155"/>
  <c r="D149" s="1"/>
  <c r="L154"/>
  <c r="G154"/>
  <c r="I153"/>
  <c r="G153"/>
  <c r="F153"/>
  <c r="J153" s="1"/>
  <c r="N151"/>
  <c r="M151"/>
  <c r="J151"/>
  <c r="I151"/>
  <c r="F151"/>
  <c r="M150"/>
  <c r="L150"/>
  <c r="J150"/>
  <c r="G150" s="1"/>
  <c r="I149"/>
  <c r="I148" s="1"/>
  <c r="H149"/>
  <c r="H148" s="1"/>
  <c r="C149"/>
  <c r="E148"/>
  <c r="C148"/>
  <c r="G147"/>
  <c r="L146"/>
  <c r="G146"/>
  <c r="J145"/>
  <c r="L145" s="1"/>
  <c r="G145"/>
  <c r="L143"/>
  <c r="G143"/>
  <c r="D143"/>
  <c r="G142"/>
  <c r="I141"/>
  <c r="I140" s="1"/>
  <c r="G141"/>
  <c r="G140" s="1"/>
  <c r="F141"/>
  <c r="L141" s="1"/>
  <c r="C141"/>
  <c r="D141" s="1"/>
  <c r="N140"/>
  <c r="K140"/>
  <c r="J140"/>
  <c r="H140"/>
  <c r="F140"/>
  <c r="L140" s="1"/>
  <c r="E140"/>
  <c r="D140"/>
  <c r="C140"/>
  <c r="M138"/>
  <c r="J138"/>
  <c r="F138"/>
  <c r="G138" s="1"/>
  <c r="M137"/>
  <c r="J137"/>
  <c r="L137" s="1"/>
  <c r="G137"/>
  <c r="L136"/>
  <c r="I136"/>
  <c r="G136"/>
  <c r="L135"/>
  <c r="G135"/>
  <c r="L134"/>
  <c r="G134"/>
  <c r="M133"/>
  <c r="L133"/>
  <c r="G133"/>
  <c r="M132"/>
  <c r="I132"/>
  <c r="H132"/>
  <c r="G132"/>
  <c r="F132"/>
  <c r="L131"/>
  <c r="G131"/>
  <c r="L130"/>
  <c r="G130"/>
  <c r="L129"/>
  <c r="G129"/>
  <c r="L128"/>
  <c r="G128"/>
  <c r="L127"/>
  <c r="G127"/>
  <c r="L126"/>
  <c r="G126"/>
  <c r="L125"/>
  <c r="G125"/>
  <c r="L124"/>
  <c r="G124"/>
  <c r="L123"/>
  <c r="G123"/>
  <c r="J122"/>
  <c r="I122"/>
  <c r="F122"/>
  <c r="L122" s="1"/>
  <c r="F121"/>
  <c r="G121" s="1"/>
  <c r="G120" s="1"/>
  <c r="J119"/>
  <c r="L119" s="1"/>
  <c r="G119"/>
  <c r="J118"/>
  <c r="J113" s="1"/>
  <c r="F118"/>
  <c r="G118" s="1"/>
  <c r="L117"/>
  <c r="G117" s="1"/>
  <c r="J116"/>
  <c r="I116"/>
  <c r="F116"/>
  <c r="I115"/>
  <c r="F115"/>
  <c r="J115" s="1"/>
  <c r="I113"/>
  <c r="H113"/>
  <c r="F113"/>
  <c r="M113" s="1"/>
  <c r="E113"/>
  <c r="E112" s="1"/>
  <c r="E82" s="1"/>
  <c r="I112"/>
  <c r="H112"/>
  <c r="D112"/>
  <c r="C112"/>
  <c r="G111"/>
  <c r="L110"/>
  <c r="J109"/>
  <c r="J107" s="1"/>
  <c r="G109"/>
  <c r="F109"/>
  <c r="I107"/>
  <c r="H107"/>
  <c r="L106"/>
  <c r="G106"/>
  <c r="F105"/>
  <c r="G105" s="1"/>
  <c r="J104"/>
  <c r="L104" s="1"/>
  <c r="G104"/>
  <c r="N103"/>
  <c r="M103"/>
  <c r="L103"/>
  <c r="J103"/>
  <c r="H103"/>
  <c r="G103"/>
  <c r="N102"/>
  <c r="L102"/>
  <c r="J102"/>
  <c r="G102"/>
  <c r="N101"/>
  <c r="L101"/>
  <c r="I101"/>
  <c r="G101"/>
  <c r="N100"/>
  <c r="L100"/>
  <c r="I100"/>
  <c r="G100"/>
  <c r="L99"/>
  <c r="G99"/>
  <c r="M98"/>
  <c r="J98"/>
  <c r="L98" s="1"/>
  <c r="G98"/>
  <c r="F98"/>
  <c r="M97"/>
  <c r="J97"/>
  <c r="L97" s="1"/>
  <c r="I97"/>
  <c r="I83" s="1"/>
  <c r="I82" s="1"/>
  <c r="G97"/>
  <c r="F96"/>
  <c r="G96" s="1"/>
  <c r="L95"/>
  <c r="G95"/>
  <c r="G94"/>
  <c r="M93"/>
  <c r="L93"/>
  <c r="G93"/>
  <c r="G92"/>
  <c r="K91"/>
  <c r="J91"/>
  <c r="I91"/>
  <c r="F91"/>
  <c r="L91" s="1"/>
  <c r="L90"/>
  <c r="G90"/>
  <c r="F89"/>
  <c r="L89" s="1"/>
  <c r="L88"/>
  <c r="G88"/>
  <c r="H87"/>
  <c r="G87" s="1"/>
  <c r="G86" s="1"/>
  <c r="G85"/>
  <c r="L85" s="1"/>
  <c r="G84"/>
  <c r="L84" s="1"/>
  <c r="N83"/>
  <c r="H83"/>
  <c r="D83"/>
  <c r="D82" s="1"/>
  <c r="C83"/>
  <c r="C82" s="1"/>
  <c r="H82"/>
  <c r="L81"/>
  <c r="K81"/>
  <c r="G81"/>
  <c r="L80"/>
  <c r="I80"/>
  <c r="I73" s="1"/>
  <c r="I62" s="1"/>
  <c r="G80"/>
  <c r="L79"/>
  <c r="K79"/>
  <c r="G79"/>
  <c r="L78"/>
  <c r="G78"/>
  <c r="D78"/>
  <c r="L77"/>
  <c r="G77"/>
  <c r="L76"/>
  <c r="G76"/>
  <c r="D76"/>
  <c r="D73" s="1"/>
  <c r="D62" s="1"/>
  <c r="G75"/>
  <c r="G73" s="1"/>
  <c r="L74"/>
  <c r="K74"/>
  <c r="G74"/>
  <c r="J73"/>
  <c r="J62" s="1"/>
  <c r="H73"/>
  <c r="F73"/>
  <c r="M73" s="1"/>
  <c r="C73"/>
  <c r="L72"/>
  <c r="L71"/>
  <c r="L70"/>
  <c r="C70"/>
  <c r="D70" s="1"/>
  <c r="L69"/>
  <c r="L68"/>
  <c r="D68"/>
  <c r="L67"/>
  <c r="D67"/>
  <c r="J66"/>
  <c r="F66"/>
  <c r="L65"/>
  <c r="L64"/>
  <c r="L63"/>
  <c r="D63"/>
  <c r="H62"/>
  <c r="E62"/>
  <c r="C62"/>
  <c r="L61"/>
  <c r="K61"/>
  <c r="G61"/>
  <c r="D61"/>
  <c r="L60"/>
  <c r="K60"/>
  <c r="G60"/>
  <c r="D60"/>
  <c r="F59"/>
  <c r="L59" s="1"/>
  <c r="D59"/>
  <c r="L58"/>
  <c r="K58"/>
  <c r="G58"/>
  <c r="D58"/>
  <c r="G57" s="1"/>
  <c r="K56"/>
  <c r="J56"/>
  <c r="L56" s="1"/>
  <c r="I56"/>
  <c r="I54" s="1"/>
  <c r="G56"/>
  <c r="D56"/>
  <c r="J55"/>
  <c r="L55" s="1"/>
  <c r="D55"/>
  <c r="J54"/>
  <c r="H54"/>
  <c r="F54"/>
  <c r="L54" s="1"/>
  <c r="D54"/>
  <c r="L53"/>
  <c r="G53"/>
  <c r="D53"/>
  <c r="L52"/>
  <c r="G52"/>
  <c r="D52"/>
  <c r="L51"/>
  <c r="G51"/>
  <c r="D51"/>
  <c r="G50"/>
  <c r="J49"/>
  <c r="I49"/>
  <c r="F49"/>
  <c r="D49"/>
  <c r="J48"/>
  <c r="G48" s="1"/>
  <c r="D48"/>
  <c r="K47"/>
  <c r="J47"/>
  <c r="I47"/>
  <c r="I21" s="1"/>
  <c r="H47"/>
  <c r="F47"/>
  <c r="D47"/>
  <c r="D21" s="1"/>
  <c r="G46"/>
  <c r="F45"/>
  <c r="G45" s="1"/>
  <c r="G44"/>
  <c r="L43"/>
  <c r="G43"/>
  <c r="L42"/>
  <c r="G42"/>
  <c r="G41"/>
  <c r="L40"/>
  <c r="K40"/>
  <c r="G40"/>
  <c r="L39"/>
  <c r="K39"/>
  <c r="G39"/>
  <c r="G38"/>
  <c r="L37"/>
  <c r="K37"/>
  <c r="G37"/>
  <c r="L36"/>
  <c r="K36"/>
  <c r="G36"/>
  <c r="L35"/>
  <c r="K35"/>
  <c r="G35"/>
  <c r="D35"/>
  <c r="L34"/>
  <c r="G34"/>
  <c r="D34"/>
  <c r="G33"/>
  <c r="F33"/>
  <c r="L33" s="1"/>
  <c r="D33"/>
  <c r="I32"/>
  <c r="G32"/>
  <c r="F32"/>
  <c r="L32" s="1"/>
  <c r="D32"/>
  <c r="L31"/>
  <c r="G31"/>
  <c r="D31"/>
  <c r="L30"/>
  <c r="G30"/>
  <c r="L29"/>
  <c r="G29"/>
  <c r="D29"/>
  <c r="F28"/>
  <c r="G28" s="1"/>
  <c r="D28"/>
  <c r="L27"/>
  <c r="G27"/>
  <c r="D27"/>
  <c r="L26"/>
  <c r="K26"/>
  <c r="G26"/>
  <c r="D26"/>
  <c r="L25"/>
  <c r="K25"/>
  <c r="G25"/>
  <c r="D25"/>
  <c r="L24"/>
  <c r="K24"/>
  <c r="G24"/>
  <c r="D24"/>
  <c r="L23"/>
  <c r="K23"/>
  <c r="G23"/>
  <c r="D23"/>
  <c r="L22"/>
  <c r="J21"/>
  <c r="H21"/>
  <c r="F21"/>
  <c r="L21" s="1"/>
  <c r="E21"/>
  <c r="C21"/>
  <c r="I19"/>
  <c r="F18" s="1"/>
  <c r="L18" s="1"/>
  <c r="J18"/>
  <c r="L17" s="1"/>
  <c r="L16" s="1"/>
  <c r="J15"/>
  <c r="F15"/>
  <c r="L15" s="1"/>
  <c r="D15"/>
  <c r="L14"/>
  <c r="D14"/>
  <c r="L13"/>
  <c r="D13"/>
  <c r="L12"/>
  <c r="G12"/>
  <c r="D12"/>
  <c r="D11" s="1"/>
  <c r="D10" s="1"/>
  <c r="J11"/>
  <c r="J10" s="1"/>
  <c r="I11"/>
  <c r="G11"/>
  <c r="F11"/>
  <c r="L11" s="1"/>
  <c r="C11"/>
  <c r="G10"/>
  <c r="C10"/>
  <c r="M9"/>
  <c r="O4"/>
  <c r="Q3"/>
  <c r="O3"/>
  <c r="O5" s="1"/>
  <c r="N3"/>
  <c r="L2"/>
  <c r="J114" l="1"/>
  <c r="I235"/>
  <c r="I234" s="1"/>
  <c r="I233" s="1"/>
  <c r="I20" s="1"/>
  <c r="I9" s="1"/>
  <c r="I8" s="1"/>
  <c r="I458"/>
  <c r="I15"/>
  <c r="I10" s="1"/>
  <c r="K33"/>
  <c r="L49"/>
  <c r="G59"/>
  <c r="L96"/>
  <c r="I114"/>
  <c r="G113"/>
  <c r="J132"/>
  <c r="L132" s="1"/>
  <c r="L151"/>
  <c r="F172"/>
  <c r="M172" s="1"/>
  <c r="O172"/>
  <c r="L190"/>
  <c r="L189" s="1"/>
  <c r="J236"/>
  <c r="J235" s="1"/>
  <c r="L252"/>
  <c r="L302"/>
  <c r="G300"/>
  <c r="G332"/>
  <c r="L347"/>
  <c r="L353"/>
  <c r="G353"/>
  <c r="L354" s="1"/>
  <c r="C386"/>
  <c r="L388"/>
  <c r="G406"/>
  <c r="L416"/>
  <c r="G469"/>
  <c r="J516"/>
  <c r="L518"/>
  <c r="L516" s="1"/>
  <c r="F525"/>
  <c r="L525" s="1"/>
  <c r="J536"/>
  <c r="J535" s="1"/>
  <c r="F543"/>
  <c r="L567"/>
  <c r="G581"/>
  <c r="L586"/>
  <c r="G586"/>
  <c r="G91"/>
  <c r="J83"/>
  <c r="L118"/>
  <c r="G173"/>
  <c r="G172" s="1"/>
  <c r="L213"/>
  <c r="G209"/>
  <c r="G208" s="1"/>
  <c r="G238"/>
  <c r="G371"/>
  <c r="F459"/>
  <c r="F458" s="1"/>
  <c r="L459"/>
  <c r="L545"/>
  <c r="D535"/>
  <c r="G572"/>
  <c r="G571" s="1"/>
  <c r="L115"/>
  <c r="D163"/>
  <c r="D148" s="1"/>
  <c r="D20" s="1"/>
  <c r="D9" s="1"/>
  <c r="D8" s="1"/>
  <c r="E20"/>
  <c r="L209"/>
  <c r="L247"/>
  <c r="J458"/>
  <c r="F10"/>
  <c r="L10" s="1"/>
  <c r="G49"/>
  <c r="G47" s="1"/>
  <c r="G21" s="1"/>
  <c r="F62"/>
  <c r="L62" s="1"/>
  <c r="L66"/>
  <c r="L109"/>
  <c r="L108" s="1"/>
  <c r="F112"/>
  <c r="M112" s="1"/>
  <c r="L116"/>
  <c r="J149"/>
  <c r="G152" s="1"/>
  <c r="F236"/>
  <c r="C234"/>
  <c r="C233" s="1"/>
  <c r="C20" s="1"/>
  <c r="C9" s="1"/>
  <c r="C8" s="1"/>
  <c r="G273"/>
  <c r="F283"/>
  <c r="M283" s="1"/>
  <c r="L315"/>
  <c r="L332"/>
  <c r="G342"/>
  <c r="L343" s="1"/>
  <c r="L342" s="1"/>
  <c r="G347"/>
  <c r="G402"/>
  <c r="L403" s="1"/>
  <c r="J413"/>
  <c r="L462"/>
  <c r="L507"/>
  <c r="L536"/>
  <c r="G536"/>
  <c r="L537" s="1"/>
  <c r="C535"/>
  <c r="G543"/>
  <c r="I535"/>
  <c r="H535"/>
  <c r="G558"/>
  <c r="L562"/>
  <c r="G567"/>
  <c r="F571"/>
  <c r="M571" s="1"/>
  <c r="L593"/>
  <c r="H283"/>
  <c r="H234" s="1"/>
  <c r="I299"/>
  <c r="J299" s="1"/>
  <c r="J283" s="1"/>
  <c r="G386"/>
  <c r="G552"/>
  <c r="G535" s="1"/>
  <c r="D234"/>
  <c r="D233" s="1"/>
  <c r="D235"/>
  <c r="G236"/>
  <c r="G235" s="1"/>
  <c r="G112"/>
  <c r="K32"/>
  <c r="L48"/>
  <c r="L47" s="1"/>
  <c r="G66"/>
  <c r="G62" s="1"/>
  <c r="L73"/>
  <c r="N85"/>
  <c r="L87"/>
  <c r="G89"/>
  <c r="G108"/>
  <c r="G107" s="1"/>
  <c r="L121"/>
  <c r="L138"/>
  <c r="M140"/>
  <c r="G151"/>
  <c r="L153"/>
  <c r="L149" s="1"/>
  <c r="J163"/>
  <c r="J148" s="1"/>
  <c r="L253"/>
  <c r="M268"/>
  <c r="L274"/>
  <c r="G285"/>
  <c r="G283" s="1"/>
  <c r="F300"/>
  <c r="L303"/>
  <c r="F313"/>
  <c r="J313"/>
  <c r="G315"/>
  <c r="G313" s="1"/>
  <c r="F347"/>
  <c r="M347" s="1"/>
  <c r="J371"/>
  <c r="L371" s="1"/>
  <c r="F386"/>
  <c r="M386" s="1"/>
  <c r="J386"/>
  <c r="L414"/>
  <c r="L418"/>
  <c r="G462"/>
  <c r="L506"/>
  <c r="L504" s="1"/>
  <c r="L517"/>
  <c r="L527"/>
  <c r="L553"/>
  <c r="L582"/>
  <c r="L581" s="1"/>
  <c r="L19"/>
  <c r="M21"/>
  <c r="L28"/>
  <c r="G55"/>
  <c r="G54" s="1"/>
  <c r="M85"/>
  <c r="L86"/>
  <c r="F149"/>
  <c r="F148" s="1"/>
  <c r="M163"/>
  <c r="G166"/>
  <c r="G163" s="1"/>
  <c r="F189"/>
  <c r="F208"/>
  <c r="M209"/>
  <c r="L243"/>
  <c r="L236" s="1"/>
  <c r="M247"/>
  <c r="F273"/>
  <c r="J273"/>
  <c r="J332"/>
  <c r="F342"/>
  <c r="M342" s="1"/>
  <c r="M353"/>
  <c r="L387"/>
  <c r="L386" s="1"/>
  <c r="M402"/>
  <c r="G415"/>
  <c r="G413" s="1"/>
  <c r="M459"/>
  <c r="M461" s="1"/>
  <c r="M525"/>
  <c r="G528"/>
  <c r="G525" s="1"/>
  <c r="M536"/>
  <c r="F552"/>
  <c r="F558"/>
  <c r="L558" s="1"/>
  <c r="F581"/>
  <c r="M581" s="1"/>
  <c r="M593"/>
  <c r="F114"/>
  <c r="L114" s="1"/>
  <c r="G122"/>
  <c r="G190"/>
  <c r="G189" s="1"/>
  <c r="G188" s="1"/>
  <c r="F413"/>
  <c r="M413" s="1"/>
  <c r="G461"/>
  <c r="G459" s="1"/>
  <c r="G458" s="1"/>
  <c r="F504"/>
  <c r="M504" s="1"/>
  <c r="G507"/>
  <c r="G504" s="1"/>
  <c r="G554"/>
  <c r="F107"/>
  <c r="L413" l="1"/>
  <c r="G149"/>
  <c r="G148" s="1"/>
  <c r="G83"/>
  <c r="G82" s="1"/>
  <c r="J112"/>
  <c r="J82" s="1"/>
  <c r="M543"/>
  <c r="L543"/>
  <c r="L112"/>
  <c r="L163"/>
  <c r="H233"/>
  <c r="H20" s="1"/>
  <c r="H9" s="1"/>
  <c r="H8" s="1"/>
  <c r="M236"/>
  <c r="F235"/>
  <c r="L235" s="1"/>
  <c r="M189"/>
  <c r="F188"/>
  <c r="L313"/>
  <c r="M313"/>
  <c r="M552"/>
  <c r="L552"/>
  <c r="M273"/>
  <c r="L273"/>
  <c r="M208"/>
  <c r="O208"/>
  <c r="L208"/>
  <c r="L148"/>
  <c r="M148"/>
  <c r="L107"/>
  <c r="L83" s="1"/>
  <c r="L82" s="1"/>
  <c r="F83"/>
  <c r="L300"/>
  <c r="M300"/>
  <c r="F535"/>
  <c r="N86"/>
  <c r="N84"/>
  <c r="G234"/>
  <c r="G233" s="1"/>
  <c r="G20" s="1"/>
  <c r="G9" s="1"/>
  <c r="G8" s="1"/>
  <c r="J234"/>
  <c r="J233" s="1"/>
  <c r="L458"/>
  <c r="M458"/>
  <c r="J20" l="1"/>
  <c r="J9" s="1"/>
  <c r="J8" s="1"/>
  <c r="F234"/>
  <c r="L535"/>
  <c r="M535"/>
  <c r="N535" s="1"/>
  <c r="M83"/>
  <c r="F82"/>
  <c r="L188"/>
  <c r="O188"/>
  <c r="F233"/>
  <c r="L233" s="1"/>
  <c r="L234"/>
  <c r="L20" l="1"/>
  <c r="P82"/>
  <c r="F20"/>
  <c r="M82"/>
  <c r="M20" l="1"/>
  <c r="F9"/>
  <c r="F8" l="1"/>
  <c r="L9"/>
  <c r="M10"/>
  <c r="L8" l="1"/>
  <c r="M8"/>
</calcChain>
</file>

<file path=xl/comments1.xml><?xml version="1.0" encoding="utf-8"?>
<comments xmlns="http://schemas.openxmlformats.org/spreadsheetml/2006/main">
  <authors>
    <author>Thùy Trang</author>
    <author>ASEAN</author>
    <author>User</author>
  </authors>
  <commentList>
    <comment ref="H136" authorId="0">
      <text>
        <r>
          <rPr>
            <b/>
            <sz val="9"/>
            <color indexed="81"/>
            <rFont val="Tahoma"/>
            <family val="2"/>
          </rPr>
          <t xml:space="preserve">
</t>
        </r>
      </text>
    </comment>
    <comment ref="J136" authorId="0">
      <text>
        <r>
          <rPr>
            <b/>
            <sz val="9"/>
            <color indexed="81"/>
            <rFont val="Tahoma"/>
            <family val="2"/>
          </rPr>
          <t>Thùy Trang:</t>
        </r>
        <r>
          <rPr>
            <sz val="9"/>
            <color indexed="81"/>
            <rFont val="Tahoma"/>
            <family val="2"/>
          </rPr>
          <t xml:space="preserve">
 Trang phục Đại biểu HĐND: 180 triệu</t>
        </r>
      </text>
    </comment>
    <comment ref="E137" authorId="1">
      <text>
        <r>
          <rPr>
            <b/>
            <sz val="9"/>
            <color indexed="81"/>
            <rFont val="Tahoma"/>
            <family val="2"/>
          </rPr>
          <t>ASEAN:</t>
        </r>
        <r>
          <rPr>
            <sz val="9"/>
            <color indexed="81"/>
            <rFont val="Tahoma"/>
            <family val="2"/>
          </rPr>
          <t xml:space="preserve">
</t>
        </r>
        <r>
          <rPr>
            <b/>
            <sz val="9"/>
            <color indexed="81"/>
            <rFont val="Tahoma"/>
            <family val="2"/>
          </rPr>
          <t xml:space="preserve">Gồm
- </t>
        </r>
        <r>
          <rPr>
            <sz val="9"/>
            <color indexed="81"/>
            <rFont val="Tahoma"/>
            <family val="2"/>
          </rPr>
          <t>số tiết kiệm 10% chi thường xuyên: 11.258
- Nguồn bù kết dư 2018,2019: 7.057
- Nguồn tinh giản biên chế: 403
- Nguồn 40% học phí giữ lại tại thị thị xã: 4.192
- Lương và chi công viêc của 1 biên chế thiếu Hội Cựu chiến binh: 200</t>
        </r>
      </text>
    </comment>
    <comment ref="F137" authorId="1">
      <text>
        <r>
          <rPr>
            <b/>
            <sz val="9"/>
            <color indexed="81"/>
            <rFont val="Tahoma"/>
            <family val="2"/>
          </rPr>
          <t>ASEAN:</t>
        </r>
        <r>
          <rPr>
            <sz val="9"/>
            <color indexed="81"/>
            <rFont val="Tahoma"/>
            <family val="2"/>
          </rPr>
          <t xml:space="preserve">
</t>
        </r>
        <r>
          <rPr>
            <b/>
            <sz val="9"/>
            <color indexed="81"/>
            <rFont val="Tahoma"/>
            <family val="2"/>
          </rPr>
          <t xml:space="preserve">Gồm
- </t>
        </r>
        <r>
          <rPr>
            <sz val="9"/>
            <color indexed="81"/>
            <rFont val="Tahoma"/>
            <family val="2"/>
          </rPr>
          <t>số tiết kiệm 10% chi thường xuyên: 11.258
- Nguồn bù kết dư 2018,2019: 7.057
- Nguồn tinh giản biên chế: 403
- Nguồn 40% học phí giữ lại tại thị thị xã: 4.192
- Lương và chi công viêc của 1 biên chế thiếu Hội Cựu chiến binh: 200</t>
        </r>
      </text>
    </comment>
    <comment ref="H137" authorId="1">
      <text>
        <r>
          <rPr>
            <b/>
            <sz val="9"/>
            <color indexed="81"/>
            <rFont val="Tahoma"/>
            <family val="2"/>
          </rPr>
          <t>ASEAN:</t>
        </r>
        <r>
          <rPr>
            <sz val="9"/>
            <color indexed="81"/>
            <rFont val="Tahoma"/>
            <family val="2"/>
          </rPr>
          <t xml:space="preserve">
Gồm nguồn ngân sách địa phương 5.771</t>
        </r>
      </text>
    </comment>
    <comment ref="E138" authorId="1">
      <text>
        <r>
          <rPr>
            <b/>
            <sz val="9"/>
            <color indexed="81"/>
            <rFont val="Tahoma"/>
            <family val="2"/>
          </rPr>
          <t>ASEAN:</t>
        </r>
        <r>
          <rPr>
            <sz val="9"/>
            <color indexed="81"/>
            <rFont val="Tahoma"/>
            <family val="2"/>
          </rPr>
          <t xml:space="preserve">
</t>
        </r>
        <r>
          <rPr>
            <b/>
            <sz val="9"/>
            <color indexed="81"/>
            <rFont val="Tahoma"/>
            <family val="2"/>
          </rPr>
          <t xml:space="preserve">Gồm
- </t>
        </r>
        <r>
          <rPr>
            <sz val="9"/>
            <color indexed="81"/>
            <rFont val="Tahoma"/>
            <family val="2"/>
          </rPr>
          <t>số tiết kiệm 10% chi thường xuyên: 11.258
- Nguồn bù kết dư 2018,2019: 7.057 ( chỉ trừ 4057)
- Nguồn tinh giản biên chế: 403
- Nguồn 40% học phí giữ lại tại thị thị xã: 4.192 (Thực tế học phí 9.192)
- Lương và chi công viêc của 1 biên chế thiếu Hội Cựu chiến binh, 2 biên chê thị uỷ: 400</t>
        </r>
      </text>
    </comment>
    <comment ref="H138" authorId="1">
      <text>
        <r>
          <rPr>
            <b/>
            <sz val="9"/>
            <color indexed="81"/>
            <rFont val="Tahoma"/>
            <family val="2"/>
          </rPr>
          <t>ASEAN:</t>
        </r>
        <r>
          <rPr>
            <sz val="9"/>
            <color indexed="81"/>
            <rFont val="Tahoma"/>
            <family val="2"/>
          </rPr>
          <t xml:space="preserve">
Gồm nguồn ngân sách địa phương 5.771</t>
        </r>
      </text>
    </comment>
    <comment ref="B245" authorId="1">
      <text>
        <r>
          <rPr>
            <b/>
            <sz val="9"/>
            <color indexed="81"/>
            <rFont val="Tahoma"/>
            <family val="2"/>
          </rPr>
          <t>ASEAN:</t>
        </r>
        <r>
          <rPr>
            <sz val="9"/>
            <color indexed="81"/>
            <rFont val="Tahoma"/>
            <family val="2"/>
          </rPr>
          <t xml:space="preserve">
83 vị  x 1,8x 4,5% x12 tháng</t>
        </r>
      </text>
    </comment>
    <comment ref="B265" authorId="1">
      <text>
        <r>
          <rPr>
            <b/>
            <sz val="9"/>
            <color indexed="81"/>
            <rFont val="Tahoma"/>
            <family val="2"/>
          </rPr>
          <t>ASEAN:</t>
        </r>
        <r>
          <rPr>
            <sz val="9"/>
            <color indexed="81"/>
            <rFont val="Tahoma"/>
            <family val="2"/>
          </rPr>
          <t xml:space="preserve">
Chuyển phong y tế</t>
        </r>
      </text>
    </comment>
    <comment ref="F432" authorId="2">
      <text>
        <r>
          <rPr>
            <sz val="9"/>
            <color indexed="81"/>
            <rFont val="Tahoma"/>
            <family val="2"/>
          </rPr>
          <t xml:space="preserve"> ban tổ chức, Ban ktra, Ban tuyên giáo, Ban Dân vận, VP</t>
        </r>
      </text>
    </comment>
    <comment ref="M432" authorId="2">
      <text>
        <r>
          <rPr>
            <sz val="9"/>
            <color indexed="81"/>
            <rFont val="Tahoma"/>
            <family val="2"/>
          </rPr>
          <t xml:space="preserve"> ban tổ chức, Ban ktra, Ban tuyên giáo, Ban Dân vận, VP</t>
        </r>
      </text>
    </comment>
    <comment ref="F465" authorId="2">
      <text>
        <r>
          <rPr>
            <b/>
            <sz val="9"/>
            <color indexed="81"/>
            <rFont val="Tahoma"/>
            <family val="2"/>
          </rPr>
          <t>02 người 0,24; 02 người 0,22</t>
        </r>
      </text>
    </comment>
    <comment ref="E484" authorId="2">
      <text>
        <r>
          <rPr>
            <b/>
            <sz val="9"/>
            <color indexed="81"/>
            <rFont val="Tahoma"/>
            <family val="2"/>
          </rPr>
          <t>User:</t>
        </r>
        <r>
          <rPr>
            <sz val="9"/>
            <color indexed="81"/>
            <rFont val="Tahoma"/>
            <family val="2"/>
          </rPr>
          <t xml:space="preserve">
CT 0,15, PCT 0,1</t>
        </r>
      </text>
    </comment>
    <comment ref="H484" authorId="2">
      <text>
        <r>
          <rPr>
            <b/>
            <sz val="9"/>
            <color indexed="81"/>
            <rFont val="Tahoma"/>
            <family val="2"/>
          </rPr>
          <t>User:</t>
        </r>
        <r>
          <rPr>
            <sz val="9"/>
            <color indexed="81"/>
            <rFont val="Tahoma"/>
            <family val="2"/>
          </rPr>
          <t xml:space="preserve">
CT 0,15, PCT 0,1</t>
        </r>
      </text>
    </comment>
    <comment ref="J484" authorId="2">
      <text>
        <r>
          <rPr>
            <b/>
            <sz val="9"/>
            <color indexed="81"/>
            <rFont val="Tahoma"/>
            <family val="2"/>
          </rPr>
          <t>User:</t>
        </r>
        <r>
          <rPr>
            <sz val="9"/>
            <color indexed="81"/>
            <rFont val="Tahoma"/>
            <family val="2"/>
          </rPr>
          <t xml:space="preserve">
CT 0,15, PCT 0,1</t>
        </r>
      </text>
    </comment>
    <comment ref="E591" authorId="0">
      <text>
        <r>
          <rPr>
            <sz val="9"/>
            <color indexed="81"/>
            <rFont val="Tahoma"/>
            <family val="2"/>
          </rPr>
          <t xml:space="preserve">dự toán 2024
 Thị uỷ: 150 
Mặt Trận: 50
VP: 100
</t>
        </r>
      </text>
    </comment>
    <comment ref="F591" authorId="0">
      <text>
        <r>
          <rPr>
            <sz val="9"/>
            <color indexed="81"/>
            <rFont val="Tahoma"/>
            <family val="2"/>
          </rPr>
          <t xml:space="preserve">dự toán 2024
 Thị uỷ: 150 
Mặt Trận: 50
VP: 100
</t>
        </r>
      </text>
    </comment>
    <comment ref="H591" authorId="0">
      <text>
        <r>
          <rPr>
            <b/>
            <sz val="9"/>
            <color indexed="81"/>
            <rFont val="Tahoma"/>
            <family val="2"/>
          </rPr>
          <t>Thùy Trang:</t>
        </r>
        <r>
          <rPr>
            <sz val="9"/>
            <color indexed="81"/>
            <rFont val="Tahoma"/>
            <family val="2"/>
          </rPr>
          <t xml:space="preserve">
150 UBND
191 Thị ủy
50 Mat tran
</t>
        </r>
      </text>
    </comment>
    <comment ref="J591" authorId="0">
      <text>
        <r>
          <rPr>
            <b/>
            <sz val="9"/>
            <color indexed="81"/>
            <rFont val="Tahoma"/>
            <family val="2"/>
          </rPr>
          <t>Thùy Trang:</t>
        </r>
        <r>
          <rPr>
            <sz val="9"/>
            <color indexed="81"/>
            <rFont val="Tahoma"/>
            <family val="2"/>
          </rPr>
          <t xml:space="preserve">
150 UBND
191 Thị ủy
50 Mat tran
</t>
        </r>
      </text>
    </comment>
    <comment ref="M591" authorId="0">
      <text>
        <r>
          <rPr>
            <b/>
            <sz val="9"/>
            <color indexed="81"/>
            <rFont val="Tahoma"/>
            <family val="2"/>
          </rPr>
          <t>Thùy Trang:</t>
        </r>
        <r>
          <rPr>
            <sz val="9"/>
            <color indexed="81"/>
            <rFont val="Tahoma"/>
            <family val="2"/>
          </rPr>
          <t xml:space="preserve">
150 UBND</t>
        </r>
      </text>
    </comment>
  </commentList>
</comments>
</file>

<file path=xl/sharedStrings.xml><?xml version="1.0" encoding="utf-8"?>
<sst xmlns="http://schemas.openxmlformats.org/spreadsheetml/2006/main" count="830" uniqueCount="638">
  <si>
    <t>Phụ lục số: 04</t>
  </si>
  <si>
    <t xml:space="preserve"> PHỤ LỤC CHI TIẾT
PHÂN BỔ  DỰ TOÁN CHI NGÂN SÁCH THỊ XÃ BA ĐỒN NĂM 2025</t>
  </si>
  <si>
    <t>(Kèm theo Báo cáo số: 185  /BC-UBND Ngày 11  / 12 /2015 của UBND thị xã Ba Đồn)</t>
  </si>
  <si>
    <t>STT</t>
  </si>
  <si>
    <t>CHỈ TIÊU</t>
  </si>
  <si>
    <t>DỰ TOÁN 2018</t>
  </si>
  <si>
    <t>DỰ TOÁN
 NĂM 2024</t>
  </si>
  <si>
    <t>DỰ TOÁN
 NĂM 2025</t>
  </si>
  <si>
    <t>CHÊNH LỆCH</t>
  </si>
  <si>
    <t>DỰ TOÁN
 NĂM 2023</t>
  </si>
  <si>
    <t>DỰ TOÁN NĂM  2021</t>
  </si>
  <si>
    <t>DỰ TOÁN
 NĂM 2022</t>
  </si>
  <si>
    <t>GHI CHÚ</t>
  </si>
  <si>
    <t>Chênh lệch</t>
  </si>
  <si>
    <t>Số tỉnh</t>
  </si>
  <si>
    <t>DỰ TOÁN</t>
  </si>
  <si>
    <t>ƯỚC THỰC HIỆN</t>
  </si>
  <si>
    <t>TỔNG CHI NGÂN SÁCH THỊ XÃ BA ĐỒN</t>
  </si>
  <si>
    <t>CHI CÂN ĐỐI NGÂN SÁCH</t>
  </si>
  <si>
    <t>A</t>
  </si>
  <si>
    <t>CHI XÂY DỰNG CƠ BẢN</t>
  </si>
  <si>
    <t xml:space="preserve"> </t>
  </si>
  <si>
    <t>I</t>
  </si>
  <si>
    <t xml:space="preserve"> Nguồn vốn XDCB tập trung trong nước:                                                                          </t>
  </si>
  <si>
    <t xml:space="preserve"> Chi từ Vốn XDCB tập trung trong nước</t>
  </si>
  <si>
    <t>II</t>
  </si>
  <si>
    <t>Chi từ nguồn vốn nâng cấp đô thị, thị xã</t>
  </si>
  <si>
    <t>III</t>
  </si>
  <si>
    <t>Chi từ nguồn vốn thực hiện cơ chế đặc thù hỗ trợ thực hiện Nghị quyết 13/-NQTU cho UBND thị xã Ba Đồn, đạt đô thị loại III năm 2026 (Nguồn BSCMT của tỉnh)</t>
  </si>
  <si>
    <t>IV</t>
  </si>
  <si>
    <t>Chi từ nguồn vốn thu từ cấp quyền sử dụng đất</t>
  </si>
  <si>
    <t xml:space="preserve"> + Vốn từ cấp quyền sử dụng đất</t>
  </si>
  <si>
    <t xml:space="preserve">    Chi phí lập bản đồ địa chính, lập quy hoạch chi tiết</t>
  </si>
  <si>
    <t xml:space="preserve"> Đầu tư hạ tầng tạo quỹ đất</t>
  </si>
  <si>
    <t xml:space="preserve"> + Dự kiến chi đầu tư hạ tầng tạo quỹ đất 2025</t>
  </si>
  <si>
    <t>B</t>
  </si>
  <si>
    <t>CHI THƯỜNG XUYÊN</t>
  </si>
  <si>
    <t>CHI SỰ NGHIỆP KINH TẾ</t>
  </si>
  <si>
    <t>Trong đó :</t>
  </si>
  <si>
    <t xml:space="preserve">Kinh phí hoạt động sự nghiệp Nông, lâm, ngư nghiệp </t>
  </si>
  <si>
    <t>Kinh phí hoạt động về chương trình MTQGXD nông thôn mới.</t>
  </si>
  <si>
    <t>Kinh phí hoạt động sự nghiệp khuyến công</t>
  </si>
  <si>
    <t>Kinh phí hoạt động công tác phòng chống bão lụt -TKCN</t>
  </si>
  <si>
    <t>Kinh phí hoạt động phục vụ công tác quản lý phòng, chống cháy, bảo vệ rừng</t>
  </si>
  <si>
    <t>Chuyển từ SN KT sang TNMT</t>
  </si>
  <si>
    <t xml:space="preserve">Kinh phí thực hiện chính sách miễn thu thuỷ lợi phí </t>
  </si>
  <si>
    <t xml:space="preserve">Kinh phí chi chung sự nghiệp kinh tế  </t>
  </si>
  <si>
    <t>Kinh phí hoạt động Hội đồng định giá đất</t>
  </si>
  <si>
    <t xml:space="preserve">Kinh phí thống kê đất đai thị xã </t>
  </si>
  <si>
    <t>Kinh phí TH.CS hỗ trợ đất trồng lúa theo Nghị định 35/2015/NĐ-CP</t>
  </si>
  <si>
    <t xml:space="preserve">Kinh phí thực hiện Phương án phát triển sản xuất nông nghiệp </t>
  </si>
  <si>
    <t>Ban Quản lý các CTCC: Điện đường công cộng thị xã Ba Đồn</t>
  </si>
  <si>
    <t>Phòng Kinh tế: Kinh phí hoạt động cho Văn phòng điều phối về NTM</t>
  </si>
  <si>
    <t>Phòng Kinh tế: Kinh phí thực hiện Chương trình OCOP</t>
  </si>
  <si>
    <t>Kinh phí thực hiện đề án trồng 1 tỷ cây xanh</t>
  </si>
  <si>
    <t xml:space="preserve">Phòng Kinh tế: Kinh phí thăm hỏi ngư dân </t>
  </si>
  <si>
    <t xml:space="preserve">Kinh phí thăm hỏi ngư dân và HTX, doanh nghiệp </t>
  </si>
  <si>
    <t>Phòng Quản lý Đô thị: Hội phí Hiệp hội các đô thị Việt Nam năm 2025</t>
  </si>
  <si>
    <t>Kinh phí nâng cấp đô thị, thị xã</t>
  </si>
  <si>
    <t>Kinh phí thực hiện cơ chế đặc thù hỗ trợ thực hiện Nghị quyết 13/-NQTU cho UBND thị xã Ba Đồn, đạt đô thị loại III năm 2026 (Nguồn BSCMT của tỉnh)</t>
  </si>
  <si>
    <t>Kinh phí thực hiện dự án</t>
  </si>
  <si>
    <t>Kinh phí sửa chữa các tuyến đường giao thông thị xã, duy tu bảo dưỡng các công trình hằng năm</t>
  </si>
  <si>
    <t>Kinh phí thực hiện các nhiệm vụ  xử lý môi trường, chỉnh trang đô th, cải tạo, nâng cấp xây dựng mới các công trình xây dựng cơ bản (Nguồn BSCMT của tỉnh)</t>
  </si>
  <si>
    <t>Kinh phí thực hiện khu dân cư nông thôn mới kiểu mẫu
(06 khu dân cư x 150.000.000 đồng/ khu dân cư)</t>
  </si>
  <si>
    <t xml:space="preserve">Tăng số lượng từ 01 lên 06 </t>
  </si>
  <si>
    <t>Kinh phí thực hiện vườn mẫu nông thôn mới
(07 vườn mẫu x 10.000.000 đồng/ vườn mẫu)</t>
  </si>
  <si>
    <t xml:space="preserve">Tăng số lượng từ 05 lên 07 </t>
  </si>
  <si>
    <t>Trung tâm dịch vụ Nông nghiệp thị xã</t>
  </si>
  <si>
    <t>21.1</t>
  </si>
  <si>
    <t xml:space="preserve">Kinh phí quỹ lương, đóng góp </t>
  </si>
  <si>
    <t>21.2</t>
  </si>
  <si>
    <t xml:space="preserve">Kinh phí chi công việc theo định mức: 8 bc*23 triệu *90%  </t>
  </si>
  <si>
    <t>21.3</t>
  </si>
  <si>
    <t>Kinh phi thực hiện chế độ tiền thưởng theo NĐ 73/2024/NĐ-CP</t>
  </si>
  <si>
    <t>21.4</t>
  </si>
  <si>
    <t>Kinh phí phục vụ công tác khuyến nông</t>
  </si>
  <si>
    <t>21.5</t>
  </si>
  <si>
    <t>Kinh phí Phụ cấp thú y xã , phường (16)</t>
  </si>
  <si>
    <t>Tăng theo mức lương cơ sở</t>
  </si>
  <si>
    <t>Kinh phí nghiệp vụ chuyên môn và kiểm tra phòng dịch cây trồng</t>
  </si>
  <si>
    <t xml:space="preserve">                                 </t>
  </si>
  <si>
    <t>Đội Quy tắc và trật tự Đô thị, thị xã</t>
  </si>
  <si>
    <t>22.1</t>
  </si>
  <si>
    <t>22.2</t>
  </si>
  <si>
    <t xml:space="preserve">Kinh phí chi công việc theo ĐM 9 bc *23 triệu *90%  </t>
  </si>
  <si>
    <t>22.3</t>
  </si>
  <si>
    <t>22.4</t>
  </si>
  <si>
    <t xml:space="preserve">Kinh phí hoạt động xe ô tô </t>
  </si>
  <si>
    <t>22.5</t>
  </si>
  <si>
    <t>Kinh phí trang cấp, đồng phục</t>
  </si>
  <si>
    <t>22.6</t>
  </si>
  <si>
    <t>Kinh phí chỉnh trang đô thị</t>
  </si>
  <si>
    <t>22.7</t>
  </si>
  <si>
    <t>Kinh phí ra quân xử lý dừng đỗ xe vi phạm</t>
  </si>
  <si>
    <t>SỰ NGHIỆP TÀI NGUYÊN &amp; MÔI TRƯỜNG</t>
  </si>
  <si>
    <t>Ban Quản lý các Công trình công cộng thị xã</t>
  </si>
  <si>
    <t>Tự Trang trải</t>
  </si>
  <si>
    <t>a</t>
  </si>
  <si>
    <t xml:space="preserve"> - Tổng Giao thu dịch vụ tại chợ: 2.509 trđ; Giao chi 2.509 trđ</t>
  </si>
  <si>
    <t>Tự Trang trãi</t>
  </si>
  <si>
    <t>b</t>
  </si>
  <si>
    <t xml:space="preserve"> - Tổng Giao thu VSMTCC: 1.278 trđ; Giao chi môi trường : 1.278 tr đ;  </t>
  </si>
  <si>
    <t xml:space="preserve"> - Ngân sách cấp kinh phí thuê khoán hợp đồng phục vụ công tác vệ sinh môi trường, chăm sóc cây xanh, hệ thống giao thông đô thị năm 2025</t>
  </si>
  <si>
    <t>Ban QLDA ĐTXD và Phát triển quỹ đất</t>
  </si>
  <si>
    <t>Kinh phí ngân sách cấp bù  5 biên chế</t>
  </si>
  <si>
    <t>Biên chế giao: 5 đ/c</t>
  </si>
  <si>
    <t>Công việc: 5 đ/c *21*90/%</t>
  </si>
  <si>
    <t>Chi công việc: 5 bc*21 trđ*90%</t>
  </si>
  <si>
    <t>Chi HĐ chung về sự nghiệp môi trường</t>
  </si>
  <si>
    <t>3.1</t>
  </si>
  <si>
    <t>Phòng Tài nguyên và Môi trường: Kinh phí XD báo cáo công tác bảo vệ môi trường theo TT 02/2022/TT-BTNMT</t>
  </si>
  <si>
    <t>3.2</t>
  </si>
  <si>
    <t>Phòng Tài nguyên và Môi trường: Kinh phí thực hiện kiểm kê đất đai và lập bản đồ hiện trạng sử dụng đất, định giá đất (Nguồn BSCMT của tỉnh)</t>
  </si>
  <si>
    <t>3.3</t>
  </si>
  <si>
    <t>3.4</t>
  </si>
  <si>
    <t>Phòng Tài chính Kế hoạch: Kinh phí hoạt động Hội đồng định giá đất</t>
  </si>
  <si>
    <t>3.5</t>
  </si>
  <si>
    <t>3.6</t>
  </si>
  <si>
    <t>Kinh phí trồng và chăm sóc cây xanh đô thị (Nguồn tỉnh cấp BS có MT)</t>
  </si>
  <si>
    <t>Kinh phí chi chung SN TNMT và xử lý rác thải thị xã</t>
  </si>
  <si>
    <t>3.7</t>
  </si>
  <si>
    <t>CHI SỰ NGHIỆP GIÁO DỤC &amp; ĐÀO TẠO</t>
  </si>
  <si>
    <t xml:space="preserve"> CHI SỰ NGHIỆP GIÁO DỤC</t>
  </si>
  <si>
    <t>1.1</t>
  </si>
  <si>
    <t xml:space="preserve">Kinh phí khối trường học Mầm non  </t>
  </si>
  <si>
    <t>1.2</t>
  </si>
  <si>
    <t xml:space="preserve">Kinh phí khối Trường học Tiểu học  </t>
  </si>
  <si>
    <t>1.3</t>
  </si>
  <si>
    <t xml:space="preserve">Kinh phí khối Trường học Trung học cơ sở </t>
  </si>
  <si>
    <t>1.4</t>
  </si>
  <si>
    <t xml:space="preserve">Kinh phí Trường Tiểu học - Trung học </t>
  </si>
  <si>
    <t>1.5</t>
  </si>
  <si>
    <t xml:space="preserve">Kinh phí thực hiện chính sách hỗ trợ tiền ăn trưa cho trẻ từ 3 đến 5 tuổi (theo NĐ 06/2018/NĐ-CP) </t>
  </si>
  <si>
    <t>1.6</t>
  </si>
  <si>
    <t>Kinh phí học sinh Khuyết tật</t>
  </si>
  <si>
    <t>1.7</t>
  </si>
  <si>
    <t>KP thực hiện theo chính sách hỗ trợ HS theo NĐ 81/NĐ-CP</t>
  </si>
  <si>
    <t>1.8</t>
  </si>
  <si>
    <t>Kinh phí chi chung ngành, phục vụ thay sách theo chương trình mới và BD tập huấn NV</t>
  </si>
  <si>
    <t>1.9</t>
  </si>
  <si>
    <t>Kinh phí phục vụ thay sách theo chương trình mới cho lớp 5, lớp 9</t>
  </si>
  <si>
    <t>Kinh phí hỗ trợ cô nuôi 116 cô * 800.000đ * 9 tháng</t>
  </si>
  <si>
    <t>1.10</t>
  </si>
  <si>
    <t>Kinh phí tiền lương đối với hợp đồng giáo viên theo Nghị quyết 193/NQ-HĐND ngày 11/07/2024 (Nguồn Bổ sung có mục tiêu của tỉnh)</t>
  </si>
  <si>
    <t>1.11</t>
  </si>
  <si>
    <t>Kinh phí XD trường sụt chuẩn quốc gia 2024</t>
  </si>
  <si>
    <t>1.12</t>
  </si>
  <si>
    <t xml:space="preserve">Kinh phí hỗ trợ Kiểm tra lại trường chuẩn </t>
  </si>
  <si>
    <t>1.13</t>
  </si>
  <si>
    <t xml:space="preserve">Kinh phí trả nợ các công trình đối ứng vốn với NS tỉnh, NS xã phường và xây dựng nhà vệ sinh tại các trường học </t>
  </si>
  <si>
    <t>1.14</t>
  </si>
  <si>
    <t xml:space="preserve">Kinh phí xây dựng mới các công trình đối ứng vốn với NS tỉnh, NS xã phường và  nhà vệ sinh tại các trường học </t>
  </si>
  <si>
    <t>1.15</t>
  </si>
  <si>
    <t>Kinh phí thi đua khen thưởng ngành GD &amp; ĐT</t>
  </si>
  <si>
    <t>1800 Tăng 30% do tăng lương cơ sở</t>
  </si>
  <si>
    <t>1.16</t>
  </si>
  <si>
    <t>Kinh phí mua sắm, sửa chữa cơ sở vật chất trường học</t>
  </si>
  <si>
    <t>1.17</t>
  </si>
  <si>
    <t>Kinh phí sửa chữa, tăng cường cơ sở vật chất trường học, đạt chuẩn quốc gia (Nguồn BSCMT của tỉnh)</t>
  </si>
  <si>
    <t>Kinh phí gia hạn phần mềm quản lý tài sản 74 đơn vị *2trđ/1 phần mềm</t>
  </si>
  <si>
    <t>1.19</t>
  </si>
  <si>
    <t>Kinh phí gia hạn phần mềm quản lý học sinh, Phần mềm khoản thu, PM Quản lý ôn tập và Dạy học trực tuyến; Quản lý Ngân sách (53 đơn vị )</t>
  </si>
  <si>
    <t>1.18</t>
  </si>
  <si>
    <t>Kinh phí PM Quản lý Ngân sách  (54 đơn vị *10tr/đơn vị, 1 đơn vị *40 tr)</t>
  </si>
  <si>
    <t>Kinh phí ứng dụng phần mềm ngành tài chính, công khai ngân sách; kinh phí đào tạo....(Nguồn BSCMT của tỉnh)</t>
  </si>
  <si>
    <t>Kinh phí ứng dùng phần mềm ngành tài chính (Nguồn BSCMT của tỉnh)</t>
  </si>
  <si>
    <t xml:space="preserve">Trung tâm Giáo dục Dạy nghề - Giáo dục Thường xuyên thị xã </t>
  </si>
  <si>
    <t xml:space="preserve"> Kinh phí quỹ lương, các khoản đóng góp: </t>
  </si>
  <si>
    <t>Chi công việc: 21 bc*23 trđ*90%</t>
  </si>
  <si>
    <t xml:space="preserve"> CHI SỰ NGHIỆP ĐÀO TẠO</t>
  </si>
  <si>
    <t>2.1</t>
  </si>
  <si>
    <t xml:space="preserve">Trung tâm Bồi dưỡng chính trị  </t>
  </si>
  <si>
    <t>Kinh phí quỹ lương, đóng góp BHXH,YT,công đoàn</t>
  </si>
  <si>
    <t>Kinh phí chi công việc theo định mức  4 BC *21triệu *90%</t>
  </si>
  <si>
    <t xml:space="preserve">Kinh phí nghiệp vụ chuyên môn ngành </t>
  </si>
  <si>
    <t xml:space="preserve"> +</t>
  </si>
  <si>
    <t xml:space="preserve">Chi công việc: 3 bc*23 trđ*90% </t>
  </si>
  <si>
    <t xml:space="preserve">Chi công việc HĐ 161 : 1 bc*13 trđ*90% </t>
  </si>
  <si>
    <t>2.2</t>
  </si>
  <si>
    <t xml:space="preserve">Kinh phí đào tạo, bồi dưỡng, tập huấn tại TTBD chính trị </t>
  </si>
  <si>
    <t>2.3</t>
  </si>
  <si>
    <t>Kinh phí học tập kinh nghiệm trong và ngoài nước, đào tạo các ngành và tập huấn Nghiêp vụ ngành</t>
  </si>
  <si>
    <t xml:space="preserve"> Trong đó: -Kinh phí học tập kinh nghiệm trong và ngoài nước, đào tạo các ngành và tập huấn Nghiêp vụ ngành</t>
  </si>
  <si>
    <t xml:space="preserve">              - Kinh phí tuyên truyền các ngày lễ lớn</t>
  </si>
  <si>
    <t>2.4</t>
  </si>
  <si>
    <t>Kinh phí đào tạo nghề cho lao động nông thôn</t>
  </si>
  <si>
    <t>Kinh phí tuyên truyền, tổ chức tập huấn nghiệp vụ PCCC</t>
  </si>
  <si>
    <t xml:space="preserve"> Kinh phí tổ chức lớp BDKT quốc phòng an ninh đối tượng 4</t>
  </si>
  <si>
    <t>Kinh phí học tập kinh nghiệm trong và ngoài nước cho HĐND thị xã</t>
  </si>
  <si>
    <t>Kinh phí đào tạo tập huấn của HĐND thị xã</t>
  </si>
  <si>
    <t>2.5</t>
  </si>
  <si>
    <t>Kinh phí hỗ trợ tập huấn đào tạo cho cơ sở các ban của đảng</t>
  </si>
  <si>
    <t>2.6</t>
  </si>
  <si>
    <t>Kinh phí triển khai thực hiện Nghị Quyết HĐND</t>
  </si>
  <si>
    <t>2.7</t>
  </si>
  <si>
    <t xml:space="preserve">Kinh phí chi thực hiện một số nhiệm vụ </t>
  </si>
  <si>
    <t>Kinh phí tuyên truyền về tài liệu chính quyền và báo chí khối UBND thị xã +đăng tải các chuyên mục với Đài và Báo Q. Bình; rà soát thủ tục hành chính</t>
  </si>
  <si>
    <t>Kinh phí đặt báo quân đội cho các lực lượng DQTV</t>
  </si>
  <si>
    <t>Kinh phí huấn luyện dân quân tự vệ, dự bị động viên, đào tạo sỹ quan dự bị và các nhiệm vụ khác</t>
  </si>
  <si>
    <t>Kinh phí lễ hội truyền thống; Đại hội Đảng; Đại hội thể dục thể thao và các nhiệm vụ khác</t>
  </si>
  <si>
    <t xml:space="preserve">Đại hội các tổ chức CT-XH </t>
  </si>
  <si>
    <t>2.8</t>
  </si>
  <si>
    <t>Nguồn NSĐP bố trí một số chế độ chính sách và các nhiệm vụ đột xuất khác tại địa bàn</t>
  </si>
  <si>
    <t>Chi thực hiện cải cách tiền lương, tiết kiệm 10% chi thường xuyên, tinh giản biên chế ngành giáo dục và các đơn vị, dự phòng thực hiện các nhiệm vụ khác</t>
  </si>
  <si>
    <t>2.9</t>
  </si>
  <si>
    <t>Kinh phí hỗ trợ công trình cho địa phương</t>
  </si>
  <si>
    <t>CHI SỰ NGHIỆP Y TẾ</t>
  </si>
  <si>
    <t>Kinh phí mua thẻ bảo hiểm Y tế các đối tượng chính sách</t>
  </si>
  <si>
    <t>KP bảo hiểm xã hội tự nguyện</t>
  </si>
  <si>
    <t>Kinh phí chi chung về SN Y tế</t>
  </si>
  <si>
    <t>Kinh phí thực hiện Nghị quyết số 77/2024 ngày 25/10/2024 về quy định mức hỗ trợ đối với nhân viên y tế thôn bản, cô đỡ thôn bản ( Nguồn BSCMT của tỉnh)</t>
  </si>
  <si>
    <t xml:space="preserve">Thị uỷ: Kinh phí khám chữa bệnh CSSK cán bộ Thị ủy quản lý bao gồm đội ngũ Hiệu trưởng các khối trường học </t>
  </si>
  <si>
    <t>Thị uỷ: Kinh phí khám chữa bệnh CSSK cán bộ Ban Thường vụ; Lãnh đạo UBND; Thường trực HĐND</t>
  </si>
  <si>
    <t xml:space="preserve">Phòng y tế: KP khám sức khoẻ nghĩa vụ Quân sự hàng năm </t>
  </si>
  <si>
    <t>V</t>
  </si>
  <si>
    <t>CHI SN VĂN HÓA THỂ THAO &amp; TRUYỀN THÔNG</t>
  </si>
  <si>
    <t>Trung Tâm Văn hóa - Thể thao và truyền thông thị xã</t>
  </si>
  <si>
    <t>Kinh phí quỹ lương, đóng góp (17 bc)</t>
  </si>
  <si>
    <t>Kinh phí chi công việc theo định mức: 17 bc*23triệu *90%</t>
  </si>
  <si>
    <t>Kinh phí đặt báo thư viện</t>
  </si>
  <si>
    <t>Kinh phí nghiệp vụ chuyên môn &amp; Đội thông tin CS lưu động</t>
  </si>
  <si>
    <t>Kinh phí liên hoan phát thanh truyền hình hàng năm tại tỉnh</t>
  </si>
  <si>
    <t>Kinh phí chi trả tiền nhuận bút và duy trì Trang thông tin điện tử</t>
  </si>
  <si>
    <t xml:space="preserve">Kinh phí bảo vệ </t>
  </si>
  <si>
    <t>Lấy từ nguồn thu ra trả</t>
  </si>
  <si>
    <t>Kinh phí mua bộ phát tín hiệu 4.0 phục vụ công tác Truyền thanh Truyền hình thị xã</t>
  </si>
  <si>
    <t>Kinh phí thiết bị phòng cháy chữa cháy</t>
  </si>
  <si>
    <t>Kinh phí truyền hình trực tiếp học Nghị quyết, họp HĐND Thị xã</t>
  </si>
  <si>
    <t>Chi trả tiền điện loa truyền thanh và nâng cấp hệ thống loa truyền thanh khu vực Trung tâm quản lý</t>
  </si>
  <si>
    <t>(Nguồn thu năm 2021:  204 triệu đồng tại TTVHTTTT; 
 Nguồn thu năm 2022:  244 triệu đồng tại TTVHTTTT;)</t>
  </si>
  <si>
    <t xml:space="preserve"> Kinh phí chi chung SNVHTT:</t>
  </si>
  <si>
    <t xml:space="preserve">Kinh phí chi chung về quản lý Văn hoá  </t>
  </si>
  <si>
    <t>Kinh phí phục vụ công tác lễ hội</t>
  </si>
  <si>
    <t>KP XD và tu sửa nhà văn hóa thôn 2025: 7 thôn ( TDP 5, TDP 7- Phường Quảng Phong x 250 trđ/ thôn; Thôn Vinh Quang, Thôn Trường Thọ - xã Quảng Tiên, Thôn Xuân Thuỷ- xã Quảng Thuỷ x 300 tr/ thôn;  Thôn Trường Thái, Thôn Tân Định- xã Quảng Minh x 350 tr/thôn; )</t>
  </si>
  <si>
    <t>Năm 2025 đề xuất tăng mức hỗ trợ</t>
  </si>
  <si>
    <t>KP XD và tu sửa nhà văn hóa thôn 2024: 7 thôn * 200 trđ: ( Thôn Tiên Phong - xã Q. Tiên; Thôn Tân Tiến- xã Q.Tân; Thôn Tân Trường - xã Q.Tân; Thôn Công Hoà - xã Q.Trung;  TDP Thuận Bài- Phường Q.Thuận; TDP Minh Lợi- Phường Q.Thọ; TDP Chính Trực- Phường Q.Long)</t>
  </si>
  <si>
    <t>Thôn Minh Tiến - xã Q. Minh</t>
  </si>
  <si>
    <t>Kinh phí triển khai Đề án phát triển hệ thống đài truyền thanh ứng dụng công nghệ thông tin (Nguồn Bổ sung có mục tiêu của tỉnh): 5 xã phường x 400tr/xã phường (Phường Quảng Phúc; Phường Quảng Thuận; Phường Quảng Phong; Phường Quảng Thọ; Xã Quảng Thuỷ)</t>
  </si>
  <si>
    <t>KP XD và tu sửa nhà văn hóa thôn 2025: 7 thôn ( TDP 5, TDP 7- Phường Quảng Phong x 300 trđ/ thôn; Thôn Vinh Quang, Thôn Trường Thọ - xã Quảng Tiên, Thôn Xuân Thuỷ- xã Quảng Thuỷ x 400 tr/ thôn;  Thôn Trường Thái, Thôn Tân Định- xã Quảng Minh x 500tr/thôn; )</t>
  </si>
  <si>
    <t>Kinh phí mua 4 chiếc thuyền đua *96 trđ /1 thuyền</t>
  </si>
  <si>
    <t>CHI SN PHÁT THANH TRUYỀN HÌNH</t>
  </si>
  <si>
    <t>KP sửa chữa hệ thống loa truyền thanh: 10 thôn*30tr/1 thôn ( Khu phố 2-phường Ba Đồn, TDP Thọ Đơn- Quảng Thọ, TDP Me Hội-  Quảng Thuận, TDP 8- Quảng Phong, Thôn Tiên Xuân- Quảng Tiên, Thôn Thượng Thôn- Quảng Trung, Thôn Tân Lộc- Quảng Tân, Thôn Vân Nam- Quảng Hải, Thôn Cao Cựu - Quảng Hoà, Thôn Bắc Minh Lệ , xã Quảng Minh)</t>
  </si>
  <si>
    <t>KP hỗ trợ các Câu lạc bộ hát Ca trù, Hát Kiều  (06 CLB : CLB hát Ca trù phường Quảng Phong, CLB hát Ca trù Linh Giang - phường Ba Đồn, CLB hát ca trù xã Quảng Minh, CLB hát Kiều xã Quảng Thuỷ, CLB hát Kiều xã Quảng Minh x 5 trđ/CLB)</t>
  </si>
  <si>
    <t>Đơn vị đề xuất 10Tr/ đơn vị</t>
  </si>
  <si>
    <t>VI</t>
  </si>
  <si>
    <t>CHI SN ĐẢM BẢO XÃ HỘI</t>
  </si>
  <si>
    <t xml:space="preserve">Kinh phí thực hiện chính sách trợ giúp cho đối tượng bảo trợ xã hội theo Nghị định 20/2021/NĐ-CP, ngày 15/03/2021; </t>
  </si>
  <si>
    <t xml:space="preserve">Dự toán chi ĐBXH, Mai táng phí và các HĐ còn thiếu 2019 </t>
  </si>
  <si>
    <t xml:space="preserve">Kinh phí hổ trợ tiền điện cho hộ nghèo và hộ chính sách  </t>
  </si>
  <si>
    <t xml:space="preserve">Kinh phí thực hiện chính sách hổ trợ giá trực tiếp cho người dân thuộc hộ nghèo ở vùng khó khăn  theo Quyết định số 102/2009/QĐ-TTg,  </t>
  </si>
  <si>
    <t>Kinh phí tiền điện hộ nghèo, hộ chính sách</t>
  </si>
  <si>
    <t xml:space="preserve">Kinh phí trợ cấp hàng tháng cho Cán bộ LT CM Tiền khởi nghĩa </t>
  </si>
  <si>
    <t xml:space="preserve">Kinh phí trợ cấp hàng tháng đối với Đảng viên được tặng huy hiệu Đảng từ 50 tuổi đảng trở lên thuộc Đảng bộ Thị xã </t>
  </si>
  <si>
    <t>Kinh phí khen thưởng huy hiệu Đảng (Bổ sung có mục tiêu của tỉnh)</t>
  </si>
  <si>
    <t>Kinh phí chi chung về công tác chính sách xã hội</t>
  </si>
  <si>
    <t>Kinh phí thăm hỏi cơ quan Thị Ủy Ba Đồn</t>
  </si>
  <si>
    <t>Kinh phí thăm hỏi cơ quan HĐND thị xã</t>
  </si>
  <si>
    <t>Kinh phí thăm hỏi cơ quan UBND thị xã</t>
  </si>
  <si>
    <t>Kinh phí thăm hỏi người có công, thân nhân người có công, hộ nghèo theo Nghị quyết 30/2022/NQ-HĐND, hỗ trợ hộ gia đình chính sách</t>
  </si>
  <si>
    <t xml:space="preserve">Phòng LĐTB&amp; XH: thăm các đối tượng chính sách xã hội, người có công, trong dịp lễ tết, ngày TBLS: tết thiếu nhi; thiên tai, địch họa, viếng các nghĩa trang và đóng góp BQL nghĩa trang, băng rôn khẩu hiệu trang trí các ngày lễ tại nhà bia tưởng niệm; </t>
  </si>
  <si>
    <t>Tăng định mức các suất quà từ 1,3 lên 1,5 triệu, Tăng 32 suất quà trẻ em dịp tết</t>
  </si>
  <si>
    <t>Xin 463,6</t>
  </si>
  <si>
    <t>Phòng LĐTB&amp; XH: KP mua phần mềm DAS Ban Quản lý Quỹ đền ơn đáp nghĩa</t>
  </si>
  <si>
    <t>VII</t>
  </si>
  <si>
    <t>CHI QUỐC PHÒNG</t>
  </si>
  <si>
    <t>Ban CHQS Thị xã Ba Đồn</t>
  </si>
  <si>
    <t xml:space="preserve"> - Chi hoạt động Quốc phòng</t>
  </si>
  <si>
    <t xml:space="preserve"> + Chi phục vụ các hoạt động tuyển quân (Q.Phòng + C.An)</t>
  </si>
  <si>
    <t>Chuyển KP Khám sức khoee nghĩa vụ quân sự về phòng y tế</t>
  </si>
  <si>
    <t xml:space="preserve"> + Đón nhận quân nhân hoàn thành nghĩa vụ trở về ĐP</t>
  </si>
  <si>
    <t xml:space="preserve"> + Công tác bảo vệ trực SSCĐ</t>
  </si>
  <si>
    <t xml:space="preserve"> + Kinh phí thăm hỏi chiến sỹ Quần đảo Trường Sa</t>
  </si>
  <si>
    <t xml:space="preserve"> + Kinh phí hoạt động quân báo </t>
  </si>
  <si>
    <t xml:space="preserve"> + Các nhiệm vụ quốc phòng còn lại: (HĐ Quốc phòng; Kinh phí xăng dầu, nhiên liệu; kinh phí hành chính)</t>
  </si>
  <si>
    <t xml:space="preserve"> - Kinh phí hoạt động xe ôtô </t>
  </si>
  <si>
    <t xml:space="preserve"> - Kinh phí tổng kết quốc phòng</t>
  </si>
  <si>
    <t xml:space="preserve"> - Kinh phí hoạt động ban chỉ đạo an toàn làm chủ</t>
  </si>
  <si>
    <t xml:space="preserve"> - Kinh phí đảm bảo, hội nghị, hoạt động cho hội đồng GDQP</t>
  </si>
  <si>
    <t xml:space="preserve"> - Kinh phí vật chất về công tác phòng chống lụt bão TKCN</t>
  </si>
  <si>
    <t xml:space="preserve"> - Kinh phí hội nghị quốc phòng đầu năm </t>
  </si>
  <si>
    <t xml:space="preserve">  - Kinh phí ban chỉ đạo phòng không không quân</t>
  </si>
  <si>
    <t xml:space="preserve">  - Kinh phí tổ chức lớp BDKT quốc phòng an ninh đối tượng 4</t>
  </si>
  <si>
    <t xml:space="preserve"> - Hỗ trợ sữa chữa và MS CSVC cho 1 nhà trực, phòng trực của 1 xã: </t>
  </si>
  <si>
    <t>Đã hỗ trợ hết 16 xã phường</t>
  </si>
  <si>
    <t>VIII</t>
  </si>
  <si>
    <t>CHI AN NINH ĐỊA PHƯƠNG</t>
  </si>
  <si>
    <t>Công an Thị xã Ba Đồn</t>
  </si>
  <si>
    <t>KP đưa đối tượng đi cơ sở giáo dục tại trường giáo dưỡng</t>
  </si>
  <si>
    <t>Kinh phí xăng dầu nhiên liệu</t>
  </si>
  <si>
    <t>Kinh phí phục vụ tuần tra, trực bảo vệ lễ tết và nhiệm vụ đảm bảo ANTT - an toàn xã hội trên địa bàn trong năm ngân sách</t>
  </si>
  <si>
    <t>Kinh phí phục vụ công tác làm căn cước công dân</t>
  </si>
  <si>
    <t>Kinh phí tổng kết An ninh</t>
  </si>
  <si>
    <t>Kinh phí giao ban 3 ngành Công an-Quốc Phòng -Biên Phòng</t>
  </si>
  <si>
    <t xml:space="preserve">Kinh phí BCĐ thực hiện Chỉ thị 48; BCĐ 138; </t>
  </si>
  <si>
    <t xml:space="preserve">Kinh phí BCĐ thực hiện Chỉ thị 127 </t>
  </si>
  <si>
    <t>Kinh phí chống đầu cơ buôn lậu gian lận thương mại</t>
  </si>
  <si>
    <t>Kinh phí hoạt động an ninh chung</t>
  </si>
  <si>
    <t>K/phí P/ chống mua bán vật liệu nổ TH Pháp lệnh 16</t>
  </si>
  <si>
    <t>K/ phí hoạt động BCĐ XDCS dữ liệu quốc gia về dân cư</t>
  </si>
  <si>
    <t>Kinh phí diễn đàn CA lắng nghe ý kiến của nhân dân</t>
  </si>
  <si>
    <t>Kinh phí công tác pháp lệnh bảo vệ bí mật nhà nước</t>
  </si>
  <si>
    <t>Kinh phí công tác tiếp xúc vận động linh mục công giáo</t>
  </si>
  <si>
    <t>KP thi hành, quản lý, giám sát, giáo dục người chấp hành án hình sự tại cộng đồng</t>
  </si>
  <si>
    <t>KP rà soát, tuyên truyền tái hoà nhập cộng đồng đối với người chấp hành xong án phạt tù</t>
  </si>
  <si>
    <t>KP tổ chức ngày hội TDBVANTQ</t>
  </si>
  <si>
    <t>1.20</t>
  </si>
  <si>
    <t xml:space="preserve">KP phục vụ công tác đấu tranh phòng, chống ma tuý </t>
  </si>
  <si>
    <t>1.21</t>
  </si>
  <si>
    <t>KP an toàn giao thông</t>
  </si>
  <si>
    <t>Chuyển về UBND các xã phường</t>
  </si>
  <si>
    <t>IX</t>
  </si>
  <si>
    <t>CHI QUẢN LÝ HÀNH CHÍNH, ĐẢNG, ĐOÀN THỂ</t>
  </si>
  <si>
    <t>QUẢN LÝ NHÀ NƯỚC</t>
  </si>
  <si>
    <t xml:space="preserve"> UBND thị xã Ba Đồn</t>
  </si>
  <si>
    <t>a. Hội đồng nhân dân thị xã Ba Đồn</t>
  </si>
  <si>
    <t>Kinh phí chi công việc theo ĐM : 3bc*25 triệu *90%</t>
  </si>
  <si>
    <t>Kinh phí phụ cấp đại biểu HĐND 31 đ/b*0,4</t>
  </si>
  <si>
    <t>Kinh phí nhiên liệu xăng dầu phục vụ công tác</t>
  </si>
  <si>
    <t xml:space="preserve">Kinh phí hoạt động đặc thù ngành  </t>
  </si>
  <si>
    <t>KP chi hoạt động theo Nghị quyết 41/2022/HĐND tỉnh</t>
  </si>
  <si>
    <t>Tăng thêm hoạt động của 2 ban</t>
  </si>
  <si>
    <t>Kinh phí phụ cấp kiêm nhiệm của ĐB HĐND</t>
  </si>
  <si>
    <t>Kinh phí mua thẻ BHYT cho đại biểu HĐND N.biên chế</t>
  </si>
  <si>
    <t>Chuyển sang Sự nghiêp y tế</t>
  </si>
  <si>
    <t>Kinh phí mua trang phục cho Đại biểu</t>
  </si>
  <si>
    <t>b.Văn phòng HĐND &amp; UBND</t>
  </si>
  <si>
    <t>Biên chế giao 20, có mặt 19 biên chế</t>
  </si>
  <si>
    <t>Kinh phí PC trách nhiệm chỉ huy quân sự: cơ quan UBND thị</t>
  </si>
  <si>
    <t xml:space="preserve">Kinh phí phụ cấp đảng Ủy viên: 2 người </t>
  </si>
  <si>
    <t>Dân quân tự vệ</t>
  </si>
  <si>
    <t>Kinh phí chi công việc theo ĐM :  11 bc *25 triệu *90%</t>
  </si>
  <si>
    <t>Kinh phí chi công việc theo ĐM cho HĐ 161 :  8 bc *13 triệu *90%</t>
  </si>
  <si>
    <t>Kinh phí giao ban trực tuyến cơ quan UBND thị</t>
  </si>
  <si>
    <t>Kinh phí phục vụ công tác tiếp dân</t>
  </si>
  <si>
    <t>Kinh phí giao ban khối UBND thị xã (12 tháng/1 năm)</t>
  </si>
  <si>
    <t>Kinh phí bảo vệ bí mật nhà nước</t>
  </si>
  <si>
    <t xml:space="preserve">Kinh phí đánh giá chất lượng theo tiêu chuẩn: TCVN ISO </t>
  </si>
  <si>
    <t xml:space="preserve">Kinh phí sữa chữa thường xuyên </t>
  </si>
  <si>
    <t xml:space="preserve">Kinh phí trang thông tin điện tử; nâng cấp bảo trì hệ thống mạng </t>
  </si>
  <si>
    <t xml:space="preserve">Kinh phí phục vụ công tác của trụ sở HĐND và UBND </t>
  </si>
  <si>
    <t>Kinh phí duy trì đường truyền cho camera, điểm wifi công công và kết nối phòng máy chủ Trung tâm giám sát, điều hành đô thị thông minh</t>
  </si>
  <si>
    <t>KP bảo trì hệ thống Hội nghị trực tuyến từ thị xã đến cấp xã (18 đầu mối)</t>
  </si>
  <si>
    <t>c.Trung tâm giao dịch 1 cửa</t>
  </si>
  <si>
    <t>Kinh phí hoạt động của Trung tâm dịch vụ 1 cửa</t>
  </si>
  <si>
    <t>Do chuyển trụ sở mới</t>
  </si>
  <si>
    <t xml:space="preserve">Kinh phí chi công việc (6 b/c*21*90%)                           </t>
  </si>
  <si>
    <t>Kinh phí  phụ cấp CB 01 cửa 6 người x 200.000 đ  x 12 tháng)</t>
  </si>
  <si>
    <t xml:space="preserve"> Kinh phí trang cấp , đồng phục</t>
  </si>
  <si>
    <t xml:space="preserve"> Thanh Tra thị xã</t>
  </si>
  <si>
    <t>Kinh phí chi công việc theo ĐM: 4 bc *25 triệu *90%</t>
  </si>
  <si>
    <t>Kinh phí phổ biến giáo dục pháp luật;</t>
  </si>
  <si>
    <t xml:space="preserve">Kinh phí trang cấp thanh tra </t>
  </si>
  <si>
    <t>Kinh phí hỗ trợ các đoàn xác minh giải quyết khiếu nại, tố cáo</t>
  </si>
  <si>
    <t>Kinh phí phục vụ công công tác tiếp dân</t>
  </si>
  <si>
    <t>Kinh phí trích 30% nguồn thu xử lý từ TKTG</t>
  </si>
  <si>
    <t>Trong năm cân đối cấp BS hoặc chuyển nguồn</t>
  </si>
  <si>
    <t xml:space="preserve"> Phòng Nội Vụ thị xã</t>
  </si>
  <si>
    <t>Biên chế 8 hiện có mặt 7, hiện đang tính lương 3,33 cho bc thiếu</t>
  </si>
  <si>
    <t>Kinh phí chi HĐ theo định mức: 8 bc*25 triệu *90%</t>
  </si>
  <si>
    <t>Kinh phí hoạt động về công tác tôn giáo + thăm nô en</t>
  </si>
  <si>
    <t>Kinh phí phục vụ cho hội đồng xử lý kỷ luật</t>
  </si>
  <si>
    <t>Kinh phí hoạt động BCĐ sắp xếp đơn vị hành chính</t>
  </si>
  <si>
    <t>Kinh phí chỉnh lý hồ sơ lưu trữ</t>
  </si>
  <si>
    <t>Gôm 50 triệu sắp xêp hồ sơ, 50 chỉnh lý, nếu chỉnh lý thì bớt xuống 50 tr</t>
  </si>
  <si>
    <t>Kinh phí cải cách hành chính</t>
  </si>
  <si>
    <t>Kinh phí quản lý ngành giáo dục</t>
  </si>
  <si>
    <t>Chuyển sự nghiệp giáo dục</t>
  </si>
  <si>
    <t xml:space="preserve">KP chương trình đối thoại giữa Chủ tịch UBND thị xã với 
Thanh niên, Phụ nữ
</t>
  </si>
  <si>
    <t>Năm 2023 cấp 45 tr</t>
  </si>
  <si>
    <t>Kinh phí  hoạt động cho công tác thi đua khen thưởng ( *20%/ tổng nguồn)</t>
  </si>
  <si>
    <t>Tăng 30% do tăng lương cơ sở</t>
  </si>
  <si>
    <t>Do tăng lương cơ sở</t>
  </si>
  <si>
    <t>Kinh phí phục vụ công tác dân vận chính quyền</t>
  </si>
  <si>
    <t>Kinh phí đối thoại CT UBND với Thanh niên, Phụ nữ</t>
  </si>
  <si>
    <t>Kinh phí tổ chức hội nghị điển hình tiên tiến</t>
  </si>
  <si>
    <t>Kih phí chỉnh lý tài liệu kho lưu trữ</t>
  </si>
  <si>
    <t>Kinh phí nâng phường (3 phường)</t>
  </si>
  <si>
    <t>Phòng Lao động Thương Binh và Xã hội</t>
  </si>
  <si>
    <t>Kinh phí chi công việc theo ĐM: 7 bc *25 triệu *90%</t>
  </si>
  <si>
    <t>Kinh phí chi công việc theo ĐM cho HĐ 161 :  1 bc *13 triệu *90%</t>
  </si>
  <si>
    <t xml:space="preserve">Kinh phí hoạt động BCĐ vì sự tiến bộ Phụ nữ </t>
  </si>
  <si>
    <t>Kinh phí hoạt động BCĐ công tác giảm nghèo</t>
  </si>
  <si>
    <t>Kinh phí hoạt động BCĐ tệ nạn xã hội</t>
  </si>
  <si>
    <t>Kinh phí hoạt động BCĐ Người cao tuổi</t>
  </si>
  <si>
    <t>Kinh phí hoạt động BCĐ Người có công</t>
  </si>
  <si>
    <t>Kinh phí hoạt động BCĐ điều hành trẻ em</t>
  </si>
  <si>
    <t>Kinh phí chi thuê Bưu điện trả lương DV hàng tháng</t>
  </si>
  <si>
    <t>Kinh phí chi quản lý công tác chính sách xã hội</t>
  </si>
  <si>
    <t xml:space="preserve"> Phòng Y Tế  Thị xã</t>
  </si>
  <si>
    <t xml:space="preserve">Kinh phí chi công việc theo ĐM: 3 bc *25 triệu *90%            </t>
  </si>
  <si>
    <t>Kinh phí hoạt động các ban chỉ đạo và kiểm tra liên ngành</t>
  </si>
  <si>
    <t>Kinh phí Ban chỉ đạo Bảo vệ, chăm sóc và nâng sức khoẻ nhân dân</t>
  </si>
  <si>
    <t>Kinh phí Ban chỉ đạo phòng chống dịch bệnh truyền nhiễm</t>
  </si>
  <si>
    <t>Kinh phí Ban chỉ đạo Liên ngành ATTP</t>
  </si>
  <si>
    <t>Kinh phí Ban chỉ đạo xây dựng, duy trì xã phường đạt chuẩn quốc gia về y tế</t>
  </si>
  <si>
    <t>Kinh phí Ban chỉ đạo Quân Y- Dân Y</t>
  </si>
  <si>
    <t>Kinh phí Ban chỉ đạo phòng chống HIV/AIDS</t>
  </si>
  <si>
    <t>Kinh phí Ban chỉ đạo tiêm vắc xin phòng chống Covid 19</t>
  </si>
  <si>
    <t>Kinh phí Ban chỉ đạo phòng chống thuốc lá</t>
  </si>
  <si>
    <t xml:space="preserve">Kinh phí Hoạt động ngày thầy thuốc Việt Nam </t>
  </si>
  <si>
    <t>Kinh phí tổ chức tháng hành động ATTP</t>
  </si>
  <si>
    <t xml:space="preserve">Kinh phí Hỗ trợ hoạt động thẩm định xã đạt chuẩn quốc gia về y tế </t>
  </si>
  <si>
    <t>Kinh phí hoạt động đoàn thẩm định cơ sở đủ điều kiện ATTP</t>
  </si>
  <si>
    <t>Kinh phí hoạt động đoàn kiểm tra liên ngành an toàn vệ sinh thực phẩm</t>
  </si>
  <si>
    <t>KP hoạt động đoàn kiểm tra liên ngành  Y tế</t>
  </si>
  <si>
    <t>KP hoạt động đoàn kiểm tra liên ngành hành nghề y dược, mỹ phẩm tư nhân</t>
  </si>
  <si>
    <t>Phòng  Tài chính - Kế hoạch thị xã</t>
  </si>
  <si>
    <t xml:space="preserve">KP phụ cấp 5% PCT CCB UBND thị xã: </t>
  </si>
  <si>
    <t xml:space="preserve">Kinh phí chi công việc theo ĐM 8 bc*25 triệu *90% </t>
  </si>
  <si>
    <t xml:space="preserve">Kinh phí nghiệp vụ XD KH dự toán và quyết toán  </t>
  </si>
  <si>
    <t xml:space="preserve">Kinh phí bảo trì QL mạng; DV Tabmis ngành tài chính </t>
  </si>
  <si>
    <t>Kinh phí mua phôi phục vụ cấp giấy phép ĐKKD</t>
  </si>
  <si>
    <t xml:space="preserve">Kinh phí mua sắm, sữa chữa CSVC phòng TCKH </t>
  </si>
  <si>
    <t>Phòng Giáo Dục &amp; Đào tạo Thị xã</t>
  </si>
  <si>
    <t xml:space="preserve">Kinh phí chi công việc theo ĐM: 9 bc*25triệu *90% </t>
  </si>
  <si>
    <t>Phòng Quản lý Đô Thị thị xã</t>
  </si>
  <si>
    <t xml:space="preserve">Kinh phí chi công việc theo ĐM: 7 bc*25triệu *90% </t>
  </si>
  <si>
    <t>Kinh phí thực hiện một số nhiệm vụ về lĩnh vực giao thông, xây dựng, trật tự đô thị, chỉnh trang đô thị</t>
  </si>
  <si>
    <t>Kinh phí tuyên truyền về trật tự đô thị</t>
  </si>
  <si>
    <t>Hội phí Hiệp hội các đô thị Việt Nam</t>
  </si>
  <si>
    <t>Phòng Văn Hóa - Thông tin thị xã</t>
  </si>
  <si>
    <t xml:space="preserve">                                                                                                                                                                                                                                                                                                                                                                                                                                                                                                                                                                                                                                                                                                                                                                                                                                                                                                                                                                                                                                                                                                                                                                                                                                                                                                                                                                                                                                                                                                                                                                                                                                                                                                                                                                                                                                                                                                                                                                                                                                                                                                                                                                                                                                                                                                                                                                                                                                                                                                                                                                                                                                                                                                                                                                                                                                                                                                                                                                                                                                                                                                                                                                                                                                                                                                                                                                                                                                                                                                                                                                                                                                                                                                                                                                                                                                                                                                                                                                                                                                                                                                                                                                                                                                                                                                                                                                                                                                                                                                                                                                                                                                                                                                                                                                                                                                                                                                                                                                                                                                                                                                                                                                                                                                                                                                                                                                                                                                                                                                                                                                                                                                                                                                                                                                                                                                                                                                                                                                                                                                                                                                                                                                                                                                                                                                                                                                                                                                                                                                                                                                                                                                                                                                                                                                                                                            </t>
  </si>
  <si>
    <t xml:space="preserve">Kinh phí chi công việc theo ĐM 4 bc*25 triệu *90% </t>
  </si>
  <si>
    <t>Kinh phí BCĐ phong trào toàn dân đoàn kết</t>
  </si>
  <si>
    <t xml:space="preserve">Kinh phí BCĐ phong trào về công tác Gia đình  </t>
  </si>
  <si>
    <t>Kinh phí BCĐ xây dựng nếp sống văn minh</t>
  </si>
  <si>
    <t>Kinh phí BCĐ chuyển đổi số</t>
  </si>
  <si>
    <t>Kinh phí phục vụ công tác tháo dỡ vi phạm HĐQC, QC rao vặt</t>
  </si>
  <si>
    <t>Kinh phí kiểm tra văn hóa + Đài cơ sở</t>
  </si>
  <si>
    <t xml:space="preserve">Kinh phí hỗ trợ làng văn hóa, đơn vị văn hóa.                      </t>
  </si>
  <si>
    <t xml:space="preserve">Thay mới các hộp đèn mừng Đảng mừng Xuân </t>
  </si>
  <si>
    <t>KP tuyên truyền bộ tiêu chí ứng xử trong gia đình</t>
  </si>
  <si>
    <t>Kinh phí phục vụ Đoàn liên ngành văn hoá</t>
  </si>
  <si>
    <t>Kinh phí hoạt động bảo tồn phát huy giá trị di sản văn hoá</t>
  </si>
  <si>
    <t>Kinh phí BCĐ các ngày lễ lớn</t>
  </si>
  <si>
    <t xml:space="preserve">KP BCĐ chỉnh trang cáp thông tin </t>
  </si>
  <si>
    <t>KP sữa chữa thay mới nội dung tuyên truyền phía Nam cầu Quảng Hải thuộc địa phận xã Quảng Lộc, các hộp đèn trục chính đường Quang Trung và phía Bắc cầu Quảng Hải, cụm pano trên Quốc lộ 12A, thuộc địa phân phường Quảng Phong</t>
  </si>
  <si>
    <t xml:space="preserve"> Phòng Tài nguyên &amp; Môi trường thị xã</t>
  </si>
  <si>
    <t xml:space="preserve">Kinh phí chi công việc theo định mức: 6*25 triệu*90%  </t>
  </si>
  <si>
    <t>Kinh phí đoàn kiểm tra liên ngành môi trường</t>
  </si>
  <si>
    <t>Kinh phí đoàn kiểm tra liên ngành khoáng sản</t>
  </si>
  <si>
    <t xml:space="preserve">Kinh phí xây dựng báo cáo công tác bảo vệ môi trường </t>
  </si>
  <si>
    <t>Kinh phí thực hiện các lĩnh vực chuyên môn trong lĩnh vực TN-MT</t>
  </si>
  <si>
    <t>Lập kế hoạch sử dụng đất năm 2026</t>
  </si>
  <si>
    <t>Kiểm kê đất đai 2024 ( chuyển tiếp từ 2024 sang 2025)</t>
  </si>
  <si>
    <t xml:space="preserve">Kinh phí định giá đất để phục vụ công tác đấu giá </t>
  </si>
  <si>
    <t>Kinh phí giao ban ngành</t>
  </si>
  <si>
    <t>Kinh phí định giá đất để phục vụ công tác giải phóng mặt bằng</t>
  </si>
  <si>
    <t>Kinh phí lắp đặt thiết bị và thanh toán tiền kết nối đường truyền vào cơ sở dữ liệu dùng chung đất đai toàn tỉnh</t>
  </si>
  <si>
    <t>Kinh phí mua phôi Giấy chứng nhận quyền sử dụng đất</t>
  </si>
  <si>
    <t>Phòng Tư pháp thị xã</t>
  </si>
  <si>
    <t>Tăng 1 biên chế so với 2024</t>
  </si>
  <si>
    <t xml:space="preserve">Kinh phí chi công việc theo định mức: 4 b/c *25 triệu*90%; </t>
  </si>
  <si>
    <t>Kinh phí thực hiện công tác tuyên truyền phổ biến giáo dục pháp luật</t>
  </si>
  <si>
    <t>Kinh phí hội đồng phổ biến giáo dục pháp luật</t>
  </si>
  <si>
    <t>Kinh phí nghiệp vụ hoà giải viên cơ sở</t>
  </si>
  <si>
    <t>Kinh phí kiểm tra rà soát văn bản quy phạm pháp luật</t>
  </si>
  <si>
    <t>BCĐ về đánh giá tiếp cận pháp luật</t>
  </si>
  <si>
    <t>Kinh phí thực hiện công tác Hộ tịch - Chứng thực</t>
  </si>
  <si>
    <t>Kinh phí phục vụ Công tác Xử lý vi phạm hành chính</t>
  </si>
  <si>
    <t xml:space="preserve">Kinh hoạt động của BCĐ và tổ giúp việc thực hiện chương trình hành động Quốc gia của Việt Nam về đăng ký và thống kê hộ tịch giai đoạn 2017-2024 </t>
  </si>
  <si>
    <t>Kinh phí HN tổng kết và triền khai công tác Tư pháp</t>
  </si>
  <si>
    <t>Kinh phí giao ban ngành Tư pháp</t>
  </si>
  <si>
    <t>Kinh phí hỗ trợ kiểm tra công tác tư pháp tại cơ sở</t>
  </si>
  <si>
    <t>Kinh phí công tác theo dõi thi hành pháp luật</t>
  </si>
  <si>
    <t>Phòng Kinh tế  Thị xã</t>
  </si>
  <si>
    <t xml:space="preserve">Kinh phí công việc theo ĐM: 8 bc* 25 triệu *90%  </t>
  </si>
  <si>
    <t xml:space="preserve">                </t>
  </si>
  <si>
    <t>Kinh phí tổng kết, giao ban ngành và thực hiện một số nhiệm vụ về lĩnh vực nông nghiệp</t>
  </si>
  <si>
    <t xml:space="preserve">Kinh phí triển khai công tác Tết trồng cây </t>
  </si>
  <si>
    <t>BCĐ công tác chống buôn lậu, hàng giả</t>
  </si>
  <si>
    <t>BCĐ thực hiện Thông tư 38 về an toàn thực phẩm</t>
  </si>
  <si>
    <t>BCĐ nông nghiệp công nghệ cao</t>
  </si>
  <si>
    <t>BCĐ thực hiện chống khai thác thủy sản (IUU)</t>
  </si>
  <si>
    <t>BCĐ Chương trình giảm nghèo</t>
  </si>
  <si>
    <t>Khối Đảng: Văn phòng Thị  uỷ Ba Đồn</t>
  </si>
  <si>
    <t>Thiếu 2 biên chế</t>
  </si>
  <si>
    <t>Kinh phí chi công việc theo ĐM 32 bc* 25 triệu*90%</t>
  </si>
  <si>
    <t>Kinh phí chi công việc theo HĐ 161 2 bc* 13 triệu*90%</t>
  </si>
  <si>
    <t>Kinh phí các khoản phụ cấp: Thị ủy viên; cấp ủy viên; báo cáo viên; trưởng ban &amp;BCĐ cải cách tư pháp; Dân quân tự vệ.cộng tác viên dư luận xã hội và Phụ cấp BCĐ 35</t>
  </si>
  <si>
    <t>Phụ cấp Thị ủy viên Đảng bộ Thị xã (42  đ/c x Hệ số 0,4=16,8*1,390)= 280,22</t>
  </si>
  <si>
    <t>Phụ cấp cấp ủy viên chi bộ ( 4 đ/c x hệ số 0,3=1,39)= 20,</t>
  </si>
  <si>
    <t>Phụ cấp báo cáo viên ( 30 người x hệ số 0,2 =6,*1,39*12)=100,08</t>
  </si>
  <si>
    <t>Phụ cấp trưởng ban, BCĐ cải cách tư pháp (14 đ/c; TB: 0,5; TV13: 0,3=4,4*1,39 )= 73,39</t>
  </si>
  <si>
    <t>Phụ cấp CC binh:( 0,37+0,25=0,62*1,390*12= 10,34</t>
  </si>
  <si>
    <t>KP dân quan tự vệ: 30 tr</t>
  </si>
  <si>
    <t>Kinh phí tuyên truyền về tài liệu cấp uỷ, Bản tin thị xã và báo chí các cụ LTCM của Thị ủy</t>
  </si>
  <si>
    <t>Kinh phí tổ chức họp cụm</t>
  </si>
  <si>
    <t>Kinh phí giao ban khối nội chính và đoàn thể</t>
  </si>
  <si>
    <t>Kinh phí hoạt động của tổ nội chính Đảng</t>
  </si>
  <si>
    <t>Kinh phí hoạt động xe ô tô (BH, các khoản lệ phí khác)</t>
  </si>
  <si>
    <t>Kinh phí XD cốt cán đặc thù vùng tôn giáo (ban dân vận)</t>
  </si>
  <si>
    <t>Kinh phí thực hiện chỉ thị 05 -Bộ chính trị</t>
  </si>
  <si>
    <t xml:space="preserve">Kinh phí hoạt động theo Quy định 1871-QĐ/TU ngày 01/11/2019 về quy định một số chi tiêu hoạt động của huyện ủy, Thị ủy, thành ủy, đảng ủy khối các cơ quan và đảng ủy khối doanh nghiệp tỉnh; (trong đó: bao gồm KP hoạt động Văn phòng,  Ban Tổ chức, Uỷ ban KT, Tuyên Giáo, Dân Vận: 350 trđ) </t>
  </si>
  <si>
    <t>Tăng KP hoạt động Văn phòng thị uỷ : 70 triệu, Tăng phần còn lại do năm 2024 bị cắt giảm so với 2023</t>
  </si>
  <si>
    <t>Kinh phí giao ban CT viên dư luận XH và BCV thị ủy</t>
  </si>
  <si>
    <t>Kinh Phí giao ban, ban dân vận chính quyền LLVT MTĐT -CTXH</t>
  </si>
  <si>
    <t>Kinh phí giao ban công tác khoa giáo</t>
  </si>
  <si>
    <t>Kinh phí hoạt động BCĐ quy chế dân chủ cơ sở</t>
  </si>
  <si>
    <t xml:space="preserve">Kinh phí hoạt động về công tác tôn giáo và ban chỉ đạo       </t>
  </si>
  <si>
    <t>Kinh phí hoạt động BCĐ cải cách tư pháp</t>
  </si>
  <si>
    <t>Kinh phí  biên niên lịch sử đảng bộ</t>
  </si>
  <si>
    <t>Kinh phí hoạt động BCĐ khám chữa bệnh CSSK</t>
  </si>
  <si>
    <t>Kinh phí hoạt động BCĐ 68</t>
  </si>
  <si>
    <t>Kinh phí hoạt động BCĐ phòng chống dịch Covid 19</t>
  </si>
  <si>
    <t xml:space="preserve">Kinh phí hoạt động phục vụ công tác của ban CĐ 35 </t>
  </si>
  <si>
    <t>Kinh phí hoạt động các ban Đảng và Văn phòng</t>
  </si>
  <si>
    <t xml:space="preserve">Kinh phí hỗ trợ 10 chi bộ khó khăn *5 triệu /1 chi bộ/1 năm </t>
  </si>
  <si>
    <t xml:space="preserve">Kinh phí hỗ trợ 20 chi bộ vùng có đông tín đồ đồng bào công giáo *3 triệu /1 chi bộ/1 năm </t>
  </si>
  <si>
    <t>KP XD mô hình Dân vận khéo</t>
  </si>
  <si>
    <t>KP hoạt động của Tổ nội chính Đảng</t>
  </si>
  <si>
    <t>KP huấn luyện tự vệ cơ quan</t>
  </si>
  <si>
    <t>Kinh phi phục vụ công tác của Trụ sở Thị uỷ</t>
  </si>
  <si>
    <t>Kỷ niệm 95 năm ngày thành lập Đảng 03/02</t>
  </si>
  <si>
    <t>KP kỷ niệm 95 năm ngày truyền thống các Ban và VP cấp uỷ (05 ban x 20 triệu)</t>
  </si>
  <si>
    <t>KP trao đổi, học tập kinh nghiệm BCH Đảng bộ</t>
  </si>
  <si>
    <t>MẶT TRẬN VÀ CÁC ĐOÀN THỂ THỊ XÃ BA ĐỒN</t>
  </si>
  <si>
    <t>Uỷ ban  Mặt Trận Tổ Quốc thị xã</t>
  </si>
  <si>
    <t>Kinh phí quỹ lương, đóng góp toàn khối + PC Cấp ủy</t>
  </si>
  <si>
    <t>Thiếu 1 BC</t>
  </si>
  <si>
    <t xml:space="preserve">Kinh phí chi công việc theo định mức: 6 bc*25 triệu*90% </t>
  </si>
  <si>
    <t>Kinh phí phụ cấp Uỷ viên ủy ban Mặt trận TQVN thị xã</t>
  </si>
  <si>
    <t>Kinh phí PC trách nhiệm huấn luyện dân quân tự vệ</t>
  </si>
  <si>
    <t>Kinh phí ngày hội đại đoàn kết khu dân cư</t>
  </si>
  <si>
    <t xml:space="preserve">Kinh phí BCĐ cuộc vận động toàn dân đoàn kết xây dựng nông thôn mới đô thị văn minh </t>
  </si>
  <si>
    <t xml:space="preserve">Kinh phí BCĐ người Việt Nam dùng hàng Việt Nam </t>
  </si>
  <si>
    <t>Kinh phí thăm hỏi + gặp mặt các linh mục</t>
  </si>
  <si>
    <t>Kinh phí  tiếp xúc cử tri 6 điểm</t>
  </si>
  <si>
    <t>Kinh phí tiếp xúc cử tri theo chuyên đề</t>
  </si>
  <si>
    <t>Kinh phí thực hiện chương trình phản biện theo TT 337/TT-BTC ngày 28/12/2017</t>
  </si>
  <si>
    <t>Kinh phí BCĐ của UB đoàn kết công giáo</t>
  </si>
  <si>
    <t xml:space="preserve">Kinh phí thực hiện cuộc vận động toàn dân đoàn kết XDNT mới đô thị văn minh </t>
  </si>
  <si>
    <t>Kinh phí thực hiện các mô hình điểm vùng Tôn giáo và Cồn Bãi</t>
  </si>
  <si>
    <t>Kinh phí thực hiện cuộc vận động người VN ưu tiên dùng hàng VN</t>
  </si>
  <si>
    <t>Kinh phí hoạt động vì người nghèo theo Công văn 10096/21/8/2018</t>
  </si>
  <si>
    <t>Kinh phí thực hiện các chương trình phối hợp</t>
  </si>
  <si>
    <t>Kinh phí tổ chức ngày Hội biên phòng toàn dân tại 8 điểm</t>
  </si>
  <si>
    <t>Tăng từ 7 điểm lên 8 điểm</t>
  </si>
  <si>
    <t>Kinh phí chỉ đạo đại hội và tổ chức đại hội điểm</t>
  </si>
  <si>
    <t>Kinh phí hoạt động Ban TV thuộc UBMTTQ (QĐ thành lập 120/QĐ-MTTQ ngày 07/9/2021 theo TT 35/20218/ ngày 30/3/20218)</t>
  </si>
  <si>
    <t>Kinh phí tự vệ khối Mặt trận</t>
  </si>
  <si>
    <t>KP mô hình ở vùng giáo</t>
  </si>
  <si>
    <t>KP thực hiện vai trò của cán bộ, đảng cơ sở trông HT Mặt trận triển khai chủ đề học tập Bác năm 2023</t>
  </si>
  <si>
    <t xml:space="preserve">KP hỗ trợ chung cho Ban công tác Mặt trận, chi đoàn thanh niên, Hội nông dân, phụ nữ, cựu chiến binh của 30 thôn, Tổ dân phố có đông tín đồ tôn giáo *5 triệu/ đơn vị </t>
  </si>
  <si>
    <t xml:space="preserve"> Hội Liên hiệp Phụ Nữ Thị xã</t>
  </si>
  <si>
    <t>Kinh phí quỹ lương, đóng góp</t>
  </si>
  <si>
    <t xml:space="preserve">Kinh phí chi công việc theo định mức 4 *25 triệu*90% </t>
  </si>
  <si>
    <t>Kinh phí tổ chức phong trào phụ nữ tiêu biểu trên địa bàn khó khăn nhân ngày 08/03 và 20/10</t>
  </si>
  <si>
    <t xml:space="preserve">Kinh phí tuyên truyền pháp luật về phụ nữ, chuẩn mực, phụ nữ Việt Nam thời kỳ mới  </t>
  </si>
  <si>
    <t>Kinh phí tặng quà tân binh lên đường nhập ngũ</t>
  </si>
  <si>
    <t>KP tổ chức mô hình "Sống tốt đời đẹp đạo" (5 xã  * 5triệu đồng /1điểm *2 điểm ) "thực hiện GĐ 2018-2019"</t>
  </si>
  <si>
    <t>Kinh phí triển khai thực hiện đề án" Hỗ trợ phụ nữ khởi nghiệp giai đoạn 2017-2025" theo QĐ số 939/QĐ-TTg và 938/QĐ-TTg</t>
  </si>
  <si>
    <t>Kinh phí triển khai mô hình 5 không 3 sạch</t>
  </si>
  <si>
    <t>Kinh phí kỷ niệm 08/3 và tham gia giải bóng chuyền tại tỉnh</t>
  </si>
  <si>
    <t>Kinh phí tổ chức HN điển hình tiên tiến gđ 2025-2030</t>
  </si>
  <si>
    <t>Kinh phí thực hiện chương trình Mẹ đỡ đầu kết nối yêu thương</t>
  </si>
  <si>
    <t>Kinh phí kỷ niệm 95 năm ngày thành lập Hội LHPN VN</t>
  </si>
  <si>
    <t>Kinh phí sơ kết 02 năm mô hình 5 có 3 sạch và nhân rộng mô hình 5 có 3 sạch ở các địa bàn NTM nâng cao, khu dân cư kiểu mẫu</t>
  </si>
  <si>
    <t xml:space="preserve"> Thị Đoàn Ba Đồn</t>
  </si>
  <si>
    <t xml:space="preserve">Kinh phí chi công việc theo ĐM: 4 bc *25 triệu *90% </t>
  </si>
  <si>
    <t>Kinh phí thanh niên về chiến dịch tình nguyện</t>
  </si>
  <si>
    <t xml:space="preserve">Kinh phí hoạt động của Hội liên hiệp Thanh niên </t>
  </si>
  <si>
    <t>Kinh phí phục vụ lễ thắp nến tri ân</t>
  </si>
  <si>
    <t>Kinh phí tổ chức trung thu cho trẻ em vùng giáo, khó khăn</t>
  </si>
  <si>
    <t>Kinh phí tham gia hội thi tin học trẻ tỉnh Quảng Bình</t>
  </si>
  <si>
    <t>Kinh phí ĐH Cháu ngoan Bác Hồ thị xã lần thứ III năm 2025 và đoàn đai biểu đi dự ĐH cháu ngoan Bác Hồ tỉnh lần thứ IX năm 2025</t>
  </si>
  <si>
    <t>Hội Nông dân Thị xã Ba Đồn</t>
  </si>
  <si>
    <t xml:space="preserve">Kinh phí chi công việc theo ĐM:  4 bc*25 triệu *90% </t>
  </si>
  <si>
    <t xml:space="preserve">Kinh phí BCĐ thực hiện kết luận 61/BBT-TW  </t>
  </si>
  <si>
    <t xml:space="preserve">Kinh phí BCĐ phối hợp 3 ngành Nông dân - Kinh tế- Mặt trận thực hiện việc chấp hành pháp luật đối với SX KD vật tư NN </t>
  </si>
  <si>
    <t xml:space="preserve">Kinh phí tuyên truyền phổ biến GDPL cho HV nông dân  .  </t>
  </si>
  <si>
    <t>Kinh phí tham quan thực hiện mô hình điểm NN sạch, NN hữu cơ</t>
  </si>
  <si>
    <t xml:space="preserve"> Hội Cựu chiến binh Thị xã</t>
  </si>
  <si>
    <t>Thiếu 1 biên chế</t>
  </si>
  <si>
    <t xml:space="preserve">Kinh phí chi công việc theo định mức: 3 bc*25 triệu *90% </t>
  </si>
  <si>
    <t>Kinh phí XD mô hình cựu chiến binh gương mẫu, xứ họ đạo bình yên</t>
  </si>
  <si>
    <t>Kinh phí XD mô hình cựu chiến binh gương mẫu, gương mẫu giữ gìn ANTT, ATGT, XD NTM</t>
  </si>
  <si>
    <t>Kinh phí hoạt động và toạ đàm kỷ niệm 36 năm ngày truyền thống Hội CCB VN (06/12/1989-06/12/2025)</t>
  </si>
  <si>
    <t>Kinh phí tổ chức Đoàn cán bộ hội đi thăm lại chiến trường xưa, dâng hương địa chỉ đỏ tại tỉnh Quảng Trị</t>
  </si>
  <si>
    <t xml:space="preserve">KINH PHÍ CÁC HỘI </t>
  </si>
  <si>
    <t>4.1</t>
  </si>
  <si>
    <t>Ban Đại diện Hội người cao tuổi</t>
  </si>
  <si>
    <r>
      <t>Kinh phí chi công việc theo định mức 1bc *23triệu *90</t>
    </r>
    <r>
      <rPr>
        <strike/>
        <sz val="11"/>
        <rFont val="Times New Roman"/>
        <family val="1"/>
      </rPr>
      <t>%</t>
    </r>
  </si>
  <si>
    <t>Kinh phí hoạt động của hội</t>
  </si>
  <si>
    <t xml:space="preserve">Kinh phí tặng quà ngày 06/06 và ngày 01/10 </t>
  </si>
  <si>
    <t xml:space="preserve">Kinh phí hội nghị ban chấp hành 4 quý </t>
  </si>
  <si>
    <t>4.2</t>
  </si>
  <si>
    <t xml:space="preserve"> Hội Chữ Thập đỏ thị xã</t>
  </si>
  <si>
    <t xml:space="preserve">Kinh phí quỹ lương, đóng góp  </t>
  </si>
  <si>
    <r>
      <t>Kinh phí chi công việc theo định mức 2bc *23 triệu *90</t>
    </r>
    <r>
      <rPr>
        <strike/>
        <sz val="11"/>
        <rFont val="Times New Roman"/>
        <family val="1"/>
      </rPr>
      <t>%</t>
    </r>
  </si>
  <si>
    <t>Kinh phí hoạt động công tác CLB Giọt Hồng</t>
  </si>
  <si>
    <t xml:space="preserve">Kinh phí hiến máu nhân đạo 1 năm 2 đợt </t>
  </si>
  <si>
    <t xml:space="preserve">Kinh phí hoạt động tết vì người nghèo </t>
  </si>
  <si>
    <t>4.3</t>
  </si>
  <si>
    <t>Hội Người Mù thị xã</t>
  </si>
  <si>
    <t>4.4</t>
  </si>
  <si>
    <t xml:space="preserve"> Hội Nạn nhân chất độc DA CAM/ DIOXIN</t>
  </si>
  <si>
    <t>4.5</t>
  </si>
  <si>
    <t xml:space="preserve"> Hội Khuyến học thị xã</t>
  </si>
  <si>
    <t xml:space="preserve">Kinh phí quỹ lương  </t>
  </si>
  <si>
    <t>Kinh phí xã hội học tập, công dân học tập (Thị xã: 106 trđ, xã phường: 736 trđ)</t>
  </si>
  <si>
    <t>4.6</t>
  </si>
  <si>
    <t xml:space="preserve"> Hội Cựu thanh niên xung phong</t>
  </si>
  <si>
    <t>4.7</t>
  </si>
  <si>
    <t xml:space="preserve"> Hội Bảo trợ người tàn tật và trẻ mồ côi</t>
  </si>
  <si>
    <t xml:space="preserve">Kinh phí thăm hỏi tặng quà nhân ngày người khuyết tật ngày 18/04  </t>
  </si>
  <si>
    <t>4.8</t>
  </si>
  <si>
    <t>Hội Luật Gia thị xã</t>
  </si>
  <si>
    <t>Kinh phí quỹ lương</t>
  </si>
  <si>
    <t>Kinh phí hội thảo pháp luật</t>
  </si>
  <si>
    <t>4.9</t>
  </si>
  <si>
    <t>Hội Đông Y thị xã</t>
  </si>
  <si>
    <t xml:space="preserve">Kinh phí quỹ lương: </t>
  </si>
  <si>
    <t xml:space="preserve">Kinh phí Lễ dâng hương Hải Thượng Lãng Ông </t>
  </si>
  <si>
    <t>4.10</t>
  </si>
  <si>
    <t xml:space="preserve"> Hội Cựu giáo chức thị xã</t>
  </si>
  <si>
    <t xml:space="preserve">Kinh phí hỗ trợ phục vụ công tác </t>
  </si>
  <si>
    <t>Hỗ trợ các hoạt động khác</t>
  </si>
  <si>
    <t>Kinh phí mua sắmTS trang thiết bị phục vụ công tác: Trong đó: bố trí sữa chữa xe ô tô UBND;Thị ủy; Mặt trận: 250 tr: bố trí MS tài sản: 650 trđ;</t>
  </si>
  <si>
    <t xml:space="preserve">Văn phòng: 150, Thị Uỷ: 150, Mặt trận: 50   </t>
  </si>
  <si>
    <t>Kinh phí thực hiện Đề án 06 và chuyển đổi số ( Nguồn BSCMT của tỉnh)</t>
  </si>
  <si>
    <t>Kinh phí thực hiện sắp xếp đơn vị hành chính, nâng phường</t>
  </si>
  <si>
    <t>X</t>
  </si>
  <si>
    <t>CHI KHÁC NGÂN SÁCH</t>
  </si>
  <si>
    <t>Kinh phí Thi đua khen thưởng</t>
  </si>
  <si>
    <t>Tăng 30% tăng lương cơ sở</t>
  </si>
  <si>
    <t>Ngân hàng chính sách xã hội thị xã: Bổ sung Quỹ hỗ trợ các đối tượng người nghèo và chính sách khác vay vốn</t>
  </si>
  <si>
    <t>Tăng 15%</t>
  </si>
  <si>
    <t>Bổ sung quỹ hỗ trợ hội viên Nông dân cơ sở vay vốn</t>
  </si>
  <si>
    <t>Chi khác, đột xuất ngân sách thị xã</t>
  </si>
  <si>
    <t>Kinh phí thực hiện nhiệm vụ đảm bảo trật tự an toàn giao thông (Nguồn BSCMT của tỉnh) (Giao về Phòng QL đô thị chi chung các hoạt động ĐBATGT thị xã)</t>
  </si>
  <si>
    <t>C</t>
  </si>
  <si>
    <t xml:space="preserve">CHI DỰ PHÒNG NGÂN SÁCH </t>
  </si>
  <si>
    <t>CHI TRẢ NỢ VAY KCHKM VỀ NGÂN SÁCH TỈNH</t>
  </si>
  <si>
    <t>BỔ SUNG NHIỆM VỤ TRONG NĂM</t>
  </si>
  <si>
    <t>CHI CHUYỂN NGUỒN</t>
  </si>
  <si>
    <t>D</t>
  </si>
  <si>
    <t>CHI KẾT DƯ</t>
  </si>
</sst>
</file>

<file path=xl/styles.xml><?xml version="1.0" encoding="utf-8"?>
<styleSheet xmlns="http://schemas.openxmlformats.org/spreadsheetml/2006/main">
  <numFmts count="86">
    <numFmt numFmtId="5" formatCode="&quot;£&quot;#,##0;\-&quot;£&quot;#,##0"/>
    <numFmt numFmtId="42" formatCode="_-&quot;£&quot;* #,##0_-;\-&quot;£&quot;* #,##0_-;_-&quot;£&quot;* &quot;-&quot;_-;_-@_-"/>
    <numFmt numFmtId="41" formatCode="_-* #,##0_-;\-* #,##0_-;_-* &quot;-&quot;_-;_-@_-"/>
    <numFmt numFmtId="43" formatCode="_-* #,##0.00_-;\-* #,##0.00_-;_-* &quot;-&quot;??_-;_-@_-"/>
    <numFmt numFmtId="164" formatCode="_(* #,##0.00_);_(* \(#,##0.00\);_(* &quot;-&quot;??_);_(@_)"/>
    <numFmt numFmtId="165" formatCode="_(* #,##0_);_(* \(#,##0\);_(* &quot;-&quot;??_);_(@_)"/>
    <numFmt numFmtId="166" formatCode="#,##0.0"/>
    <numFmt numFmtId="167" formatCode="0.0"/>
    <numFmt numFmtId="168" formatCode="#,##0.00000000"/>
    <numFmt numFmtId="169" formatCode="_(* #,##0.000_);_(* \(#,##0.000\);_(* &quot;-&quot;??_);_(@_)"/>
    <numFmt numFmtId="170" formatCode="_-* #,##0.0_-;\-* #,##0.0_-;_-* &quot;-&quot;?_-;_-@_-"/>
    <numFmt numFmtId="171" formatCode="_-* #,##0.0\ _₫_-;\-* #,##0.0\ _₫_-;_-* &quot;-&quot;?\ _₫_-;_-@_-"/>
    <numFmt numFmtId="172" formatCode="0.000"/>
    <numFmt numFmtId="173" formatCode="0.00000"/>
    <numFmt numFmtId="174" formatCode="_(* #,##0.0_);_(* \(#,##0.0\);_(* &quot;-&quot;??_);_(@_)"/>
    <numFmt numFmtId="175" formatCode="#,##0.0000"/>
    <numFmt numFmtId="176" formatCode="_-* #,##0_-;\-* #,##0_-;_-* &quot;-&quot;??_-;_-@_-"/>
    <numFmt numFmtId="177" formatCode="_-&quot;ñ&quot;* #,##0_-;\-&quot;ñ&quot;* #,##0_-;_-&quot;ñ&quot;* &quot;-&quot;_-;_-@_-"/>
    <numFmt numFmtId="178" formatCode="##.##%"/>
    <numFmt numFmtId="179" formatCode="00.000"/>
    <numFmt numFmtId="180" formatCode="&quot;?&quot;#,##0;&quot;?&quot;\-#,##0"/>
    <numFmt numFmtId="181" formatCode="_ * #,##0.00_ ;_ * \-#,##0.00_ ;_ * &quot;-&quot;??_ ;_ @_ "/>
    <numFmt numFmtId="182" formatCode="_-* #,##0\ _₫_-;\-* #,##0\ _₫_-;_-* &quot;-&quot;\ _₫_-;_-@_-"/>
    <numFmt numFmtId="183" formatCode="&quot;₫&quot;#,##0;[Red]\-&quot;₫&quot;#,##0"/>
    <numFmt numFmtId="184" formatCode="_-* #,##0\ &quot;€&quot;_-;\-* #,##0\ &quot;€&quot;_-;_-* &quot;-&quot;\ &quot;€&quot;_-;_-@_-"/>
    <numFmt numFmtId="185" formatCode="_-&quot;€&quot;* #,##0_-;\-&quot;€&quot;* #,##0_-;_-&quot;€&quot;* &quot;-&quot;_-;_-@_-"/>
    <numFmt numFmtId="186" formatCode="_(&quot;$&quot;* #,##0_);_(&quot;$&quot;* \(#,##0\);_(&quot;$&quot;* &quot;-&quot;_);_(@_)"/>
    <numFmt numFmtId="187" formatCode="_-&quot;$&quot;* #,##0_-;\-&quot;$&quot;* #,##0_-;_-&quot;$&quot;* &quot;-&quot;_-;_-@_-"/>
    <numFmt numFmtId="188" formatCode="_-* #,##0.00_-;\-* #,##0.00_-;_-* &quot;-&quot;&quot;?&quot;&quot;?&quot;_-;_-@_-"/>
    <numFmt numFmtId="189" formatCode="_-* #,##0.00\ _F_-;\-* #,##0.00\ _F_-;_-* &quot;-&quot;??\ _F_-;_-@_-"/>
    <numFmt numFmtId="190" formatCode="_-* #,##0.00\ _F_-;\-* #,##0.00\ _F_-;_-* &quot;-&quot;&quot;?&quot;&quot;?&quot;\ _F_-;_-@_-"/>
    <numFmt numFmtId="191" formatCode="_-* #,##0.00\ _ñ_-;\-* #,##0.00\ _ñ_-;_-* &quot;-&quot;??\ _ñ_-;_-@_-"/>
    <numFmt numFmtId="192" formatCode="_-* #,##0.00\ _ñ_-;\-* #,##0.00\ _ñ_-;_-* &quot;-&quot;&quot;?&quot;&quot;?&quot;\ _ñ_-;_-@_-"/>
    <numFmt numFmtId="193" formatCode="_-* #,##0\ &quot;ñ&quot;_-;\-* #,##0\ &quot;ñ&quot;_-;_-* &quot;-&quot;\ &quot;ñ&quot;_-;_-@_-"/>
    <numFmt numFmtId="194" formatCode="_-* #,##0\ _F_-;\-* #,##0\ _F_-;_-* &quot;-&quot;\ _F_-;_-@_-"/>
    <numFmt numFmtId="195" formatCode="_-* #,##0\ _ñ_-;\-* #,##0\ _ñ_-;_-* &quot;-&quot;\ _ñ_-;_-@_-"/>
    <numFmt numFmtId="196" formatCode="##.\ ###\ ###\ ###\ ###"/>
    <numFmt numFmtId="197" formatCode="_ &quot;\&quot;* #,##0_ ;_ &quot;\&quot;* \-#,##0_ ;_ &quot;\&quot;* &quot;-&quot;_ ;_ @_ "/>
    <numFmt numFmtId="198" formatCode="_(* #,##0.00000000_);_(* \(#,##0.00000000\);_(* &quot;-&quot;??_);_(@_)"/>
    <numFmt numFmtId="199" formatCode="_ * #,##0_ ;_ * \-#,##0_ ;_ * &quot;-&quot;_ ;_ @_ "/>
    <numFmt numFmtId="200" formatCode="_(\$* #,##0.00_);_(\$* \(#,##0.00\);_(\$* &quot;-&quot;??_);_(@_)"/>
    <numFmt numFmtId="201" formatCode="#,##0.0_);\(#,##0.0\)"/>
    <numFmt numFmtId="202" formatCode="_(* #,##0.0000_);_(* \(#,##0.0000\);_(* &quot;-&quot;??_);_(@_)"/>
    <numFmt numFmtId="203" formatCode="0.0%;[Red]\(0.0%\)"/>
    <numFmt numFmtId="204" formatCode="_ * #,##0.00_)&quot;£&quot;_ ;_ * \(#,##0.00\)&quot;£&quot;_ ;_ * &quot;-&quot;??_)&quot;£&quot;_ ;_ @_ "/>
    <numFmt numFmtId="205" formatCode="_-&quot;$&quot;* #,##0.00_-;\-&quot;$&quot;* #,##0.00_-;_-&quot;$&quot;* &quot;-&quot;??_-;_-@_-"/>
    <numFmt numFmtId="206" formatCode="0.0%;\(0.0%\)"/>
    <numFmt numFmtId="207" formatCode="##,###.##"/>
    <numFmt numFmtId="208" formatCode="_-* #,##0.00\ &quot;F&quot;_-;\-* #,##0.00\ &quot;F&quot;_-;_-* &quot;-&quot;??\ &quot;F&quot;_-;_-@_-"/>
    <numFmt numFmtId="209" formatCode="#0.##"/>
    <numFmt numFmtId="210" formatCode="0.000_)"/>
    <numFmt numFmtId="211" formatCode="_(* #,##0_);_(* \(#,##0\);_(* &quot;-&quot;_);_(@_)"/>
    <numFmt numFmtId="212" formatCode="_-* #,##0.00\ _₫_-;\-* #,##0.00\ _₫_-;_-* &quot;-&quot;??\ _₫_-;_-@_-"/>
    <numFmt numFmtId="213" formatCode="_-* #,##0.00\ _€_-;\-* #,##0.00\ _€_-;_-* &quot;-&quot;??\ _€_-;_-@_-"/>
    <numFmt numFmtId="214" formatCode="&quot;\&quot;#,##0;[Red]&quot;\&quot;&quot;\&quot;\-#,##0"/>
    <numFmt numFmtId="215" formatCode="#,##0.00\ &quot;F&quot;;[Red]\-#,##0.00\ &quot;F&quot;"/>
    <numFmt numFmtId="216" formatCode="_(* #,##0.00_);_(* \(#,##0.00\);_(* &quot;-&quot;&quot;?&quot;&quot;?&quot;_);_(@_)"/>
    <numFmt numFmtId="217" formatCode="_(* #,##0.000000000_);_(* \(#,##0.000000000\);_(* &quot;-&quot;??_);_(@_)"/>
    <numFmt numFmtId="218" formatCode="_(&quot;$&quot;* #,##0.00_);_(&quot;$&quot;* \(#,##0.00\);_(&quot;$&quot;* &quot;-&quot;??_);_(@_)"/>
    <numFmt numFmtId="219" formatCode="#,##0.00&quot; &quot;&quot;F&quot;;[Red]\-#,##0.00&quot; &quot;&quot;F&quot;"/>
    <numFmt numFmtId="220" formatCode="&quot;$&quot;#,##0_);\(&quot;$&quot;#,##0\)"/>
    <numFmt numFmtId="221" formatCode="_-* #,##0.00\ _L_t_-;\-* #,##0.00\ _L_t_-;_-* &quot;-&quot;??\ _L_t_-;_-@_-"/>
    <numFmt numFmtId="222" formatCode="_-* #,##0.00&quot; &quot;_₫_-;\-* #,##0.00&quot; &quot;_₫_-;_-* &quot;-&quot;??&quot; &quot;_₫_-;_-@_-"/>
    <numFmt numFmtId="223" formatCode="&quot;Yes&quot;;&quot;Yes&quot;;&quot;No&quot;"/>
    <numFmt numFmtId="224" formatCode="#,##0;\(#,##0\)"/>
    <numFmt numFmtId="225" formatCode="##,##0%"/>
    <numFmt numFmtId="226" formatCode="#,###%"/>
    <numFmt numFmtId="227" formatCode="##.##"/>
    <numFmt numFmtId="228" formatCode="###,###"/>
    <numFmt numFmtId="229" formatCode="###.###"/>
    <numFmt numFmtId="230" formatCode="##,###.####"/>
    <numFmt numFmtId="231" formatCode="_-* #,##0.00\ &quot;₫&quot;_-;\-* #,##0.00\ &quot;₫&quot;_-;_-* &quot;-&quot;??\ &quot;₫&quot;_-;_-@_-"/>
    <numFmt numFmtId="232" formatCode="#,##0.00\ &quot;kr&quot;;\-#,##0.00\ &quot;kr&quot;"/>
    <numFmt numFmtId="233" formatCode="\t0.00%"/>
    <numFmt numFmtId="234" formatCode="##,##0.##"/>
    <numFmt numFmtId="235" formatCode="\U\S\$#,##0.00;\(\U\S\$#,##0.00\)"/>
    <numFmt numFmtId="236" formatCode="_-* #,##0\ _D_M_-;\-* #,##0\ _D_M_-;_-* &quot;-&quot;\ _D_M_-;_-@_-"/>
    <numFmt numFmtId="237" formatCode="_-* #,##0.00\ _D_M_-;\-* #,##0.00\ _D_M_-;_-* &quot;-&quot;??\ _D_M_-;_-@_-"/>
    <numFmt numFmtId="238" formatCode="#,###"/>
    <numFmt numFmtId="239" formatCode="0.00_)"/>
    <numFmt numFmtId="240" formatCode="#,##0.00\ &quot;F&quot;;\-#,##0.00\ &quot;F&quot;"/>
    <numFmt numFmtId="241" formatCode="_-* #,##0.0\ _F_-;\-* #,##0.0\ _F_-;_-* &quot;-&quot;??\ _F_-;_-@_-"/>
    <numFmt numFmtId="242" formatCode="#,##0\ &quot;F&quot;;\-#,##0\ &quot;F&quot;"/>
    <numFmt numFmtId="243" formatCode="#,##0\ &quot;F&quot;;[Red]\-#,##0\ &quot;F&quot;"/>
    <numFmt numFmtId="244" formatCode="_-* #,##0\ _F_-;\-* #,##0\ _F_-;_-* &quot;-&quot;??\ _F_-;_-@_-"/>
    <numFmt numFmtId="245" formatCode="&quot;$&quot;#,##0_);[Red]\(&quot;$&quot;#,##0\)"/>
  </numFmts>
  <fonts count="170">
    <font>
      <sz val="12"/>
      <name val="Times New Roman"/>
    </font>
    <font>
      <sz val="12"/>
      <color theme="1"/>
      <name val="Times New Roman"/>
      <family val="2"/>
    </font>
    <font>
      <sz val="12"/>
      <color theme="1"/>
      <name val="Times New Roman"/>
      <family val="2"/>
    </font>
    <font>
      <sz val="12"/>
      <name val="Times New Roman"/>
      <family val="1"/>
    </font>
    <font>
      <b/>
      <sz val="12"/>
      <name val="Times New Roman"/>
      <family val="1"/>
    </font>
    <font>
      <sz val="12"/>
      <name val="Times New Roman"/>
    </font>
    <font>
      <sz val="12"/>
      <color indexed="9"/>
      <name val="Times New Roman"/>
      <family val="1"/>
    </font>
    <font>
      <b/>
      <sz val="14"/>
      <name val="Times New Roman"/>
      <family val="1"/>
    </font>
    <font>
      <b/>
      <sz val="12"/>
      <color indexed="9"/>
      <name val="Times New Roman"/>
      <family val="1"/>
    </font>
    <font>
      <sz val="10"/>
      <name val="Arial"/>
      <family val="2"/>
    </font>
    <font>
      <b/>
      <i/>
      <sz val="12"/>
      <name val="Times New Roman"/>
      <family val="1"/>
    </font>
    <font>
      <b/>
      <i/>
      <sz val="12"/>
      <color indexed="9"/>
      <name val="Times New Roman"/>
      <family val="1"/>
    </font>
    <font>
      <i/>
      <sz val="12"/>
      <name val="Arial"/>
      <family val="2"/>
    </font>
    <font>
      <i/>
      <sz val="12"/>
      <name val="Times New Roman"/>
      <family val="1"/>
    </font>
    <font>
      <i/>
      <sz val="12"/>
      <name val=".VnTime"/>
      <family val="2"/>
    </font>
    <font>
      <b/>
      <sz val="12"/>
      <color indexed="9"/>
      <name val="Arial"/>
      <family val="2"/>
    </font>
    <font>
      <b/>
      <sz val="12"/>
      <name val="Arial"/>
      <family val="2"/>
    </font>
    <font>
      <b/>
      <sz val="12"/>
      <name val=".VnTime"/>
      <family val="2"/>
    </font>
    <font>
      <b/>
      <sz val="12"/>
      <name val=".VnTimeH"/>
      <family val="2"/>
    </font>
    <font>
      <sz val="11"/>
      <name val=".VnTime"/>
      <family val="2"/>
    </font>
    <font>
      <b/>
      <sz val="11"/>
      <name val=".VnTimeH"/>
      <family val="2"/>
    </font>
    <font>
      <b/>
      <sz val="11"/>
      <name val=".VnTime"/>
      <family val="2"/>
    </font>
    <font>
      <b/>
      <sz val="11"/>
      <name val="Times New Roman"/>
      <family val="1"/>
    </font>
    <font>
      <sz val="13"/>
      <name val="Times New Roman"/>
      <family val="1"/>
    </font>
    <font>
      <b/>
      <sz val="13"/>
      <name val="Times New Roman"/>
      <family val="1"/>
    </font>
    <font>
      <b/>
      <sz val="13"/>
      <name val=".VnTime"/>
      <family val="2"/>
    </font>
    <font>
      <sz val="13"/>
      <color indexed="9"/>
      <name val=".VnTime"/>
      <family val="2"/>
    </font>
    <font>
      <sz val="13"/>
      <color indexed="9"/>
      <name val="Times New Roman"/>
      <family val="1"/>
    </font>
    <font>
      <b/>
      <sz val="13"/>
      <color indexed="9"/>
      <name val="Times New Roman"/>
      <family val="1"/>
    </font>
    <font>
      <sz val="12"/>
      <color indexed="9"/>
      <name val=".VnTime"/>
      <family val="2"/>
    </font>
    <font>
      <b/>
      <i/>
      <sz val="12"/>
      <name val=".VnTime"/>
      <family val="2"/>
    </font>
    <font>
      <i/>
      <sz val="12"/>
      <color indexed="9"/>
      <name val=".vntime"/>
      <family val="2"/>
    </font>
    <font>
      <i/>
      <sz val="12"/>
      <color indexed="9"/>
      <name val="Times New Roman"/>
      <family val="1"/>
    </font>
    <font>
      <sz val="12"/>
      <name val=".VnTime"/>
      <family val="2"/>
    </font>
    <font>
      <sz val="12"/>
      <name val="Arial"/>
      <family val="2"/>
    </font>
    <font>
      <sz val="10"/>
      <name val=".VnTime"/>
      <family val="2"/>
    </font>
    <font>
      <sz val="10"/>
      <color indexed="9"/>
      <name val="Times New Roman"/>
      <family val="1"/>
    </font>
    <font>
      <b/>
      <i/>
      <sz val="12"/>
      <color indexed="9"/>
      <name val=".VnTime"/>
      <family val="2"/>
    </font>
    <font>
      <sz val="12"/>
      <color indexed="10"/>
      <name val="Times New Roman"/>
      <family val="1"/>
    </font>
    <font>
      <b/>
      <sz val="10"/>
      <name val=".VnTime"/>
      <family val="2"/>
    </font>
    <font>
      <sz val="9"/>
      <name val=".VnTime"/>
      <family val="2"/>
    </font>
    <font>
      <b/>
      <sz val="10"/>
      <name val="Times New Roman"/>
      <family val="1"/>
    </font>
    <font>
      <sz val="11"/>
      <name val="Times New Roman"/>
      <family val="1"/>
    </font>
    <font>
      <b/>
      <sz val="12"/>
      <color indexed="10"/>
      <name val="Times New Roman"/>
      <family val="1"/>
    </font>
    <font>
      <sz val="10"/>
      <name val="Times New Roman"/>
      <family val="1"/>
    </font>
    <font>
      <b/>
      <u/>
      <sz val="12"/>
      <name val="Times New Roman"/>
      <family val="1"/>
    </font>
    <font>
      <b/>
      <u/>
      <sz val="12"/>
      <color indexed="9"/>
      <name val="Times New Roman"/>
      <family val="1"/>
    </font>
    <font>
      <b/>
      <sz val="10"/>
      <color indexed="9"/>
      <name val="Times New Roman"/>
      <family val="1"/>
    </font>
    <font>
      <sz val="10"/>
      <color indexed="9"/>
      <name val="Arial"/>
      <family val="2"/>
    </font>
    <font>
      <b/>
      <sz val="9"/>
      <name val=".VnTime"/>
      <family val="2"/>
    </font>
    <font>
      <sz val="11"/>
      <color indexed="9"/>
      <name val="Times New Roman"/>
      <family val="1"/>
    </font>
    <font>
      <b/>
      <i/>
      <sz val="10"/>
      <color indexed="9"/>
      <name val="Times New Roman"/>
      <family val="1"/>
    </font>
    <font>
      <b/>
      <sz val="12"/>
      <color indexed="9"/>
      <name val=".VnTime"/>
      <family val="2"/>
    </font>
    <font>
      <sz val="12"/>
      <color indexed="10"/>
      <name val=".VnTime"/>
      <family val="2"/>
    </font>
    <font>
      <b/>
      <sz val="11"/>
      <color indexed="9"/>
      <name val="Times New Roman"/>
      <family val="1"/>
    </font>
    <font>
      <b/>
      <i/>
      <u/>
      <sz val="12"/>
      <name val=".VnTime"/>
      <family val="2"/>
    </font>
    <font>
      <sz val="9"/>
      <color indexed="9"/>
      <name val="Times New Roman"/>
      <family val="1"/>
    </font>
    <font>
      <b/>
      <i/>
      <sz val="12"/>
      <color indexed="10"/>
      <name val="Times New Roman"/>
      <family val="1"/>
    </font>
    <font>
      <i/>
      <sz val="12"/>
      <color indexed="10"/>
      <name val=".vntime"/>
      <family val="2"/>
    </font>
    <font>
      <sz val="11.5"/>
      <name val="Times New Roman"/>
      <family val="1"/>
    </font>
    <font>
      <b/>
      <u/>
      <sz val="13"/>
      <name val=".VnTime"/>
      <family val="2"/>
    </font>
    <font>
      <strike/>
      <sz val="11"/>
      <name val="Times New Roman"/>
      <family val="1"/>
    </font>
    <font>
      <sz val="7"/>
      <color indexed="9"/>
      <name val="Times New Roman"/>
      <family val="1"/>
    </font>
    <font>
      <b/>
      <u/>
      <sz val="12"/>
      <name val=".VnTime"/>
      <family val="2"/>
    </font>
    <font>
      <b/>
      <sz val="9"/>
      <color indexed="81"/>
      <name val="Tahoma"/>
      <family val="2"/>
    </font>
    <font>
      <sz val="9"/>
      <color indexed="81"/>
      <name val="Tahoma"/>
      <family val="2"/>
    </font>
    <font>
      <sz val="12"/>
      <name val="VNI-Times"/>
    </font>
    <font>
      <sz val="12"/>
      <name val="돋움체"/>
      <family val="3"/>
      <charset val="129"/>
    </font>
    <font>
      <b/>
      <sz val="10"/>
      <name val="SVNtimes new roman"/>
      <family val="2"/>
    </font>
    <font>
      <sz val="12"/>
      <name val="VNtimes new roman"/>
      <family val="2"/>
    </font>
    <font>
      <sz val="11"/>
      <name val="??"/>
      <family val="3"/>
    </font>
    <font>
      <sz val="10"/>
      <name val="?? ??"/>
      <family val="1"/>
      <charset val="136"/>
    </font>
    <font>
      <sz val="10"/>
      <name val=".VnArial"/>
      <family val="2"/>
    </font>
    <font>
      <sz val="10"/>
      <name val="??"/>
      <family val="3"/>
      <charset val="129"/>
    </font>
    <font>
      <sz val="12"/>
      <name val="????"/>
      <family val="1"/>
      <charset val="136"/>
    </font>
    <font>
      <sz val="12"/>
      <name val="Courier"/>
      <family val="3"/>
    </font>
    <font>
      <sz val="12"/>
      <name val="???"/>
      <family val="1"/>
      <charset val="129"/>
    </font>
    <font>
      <sz val="12"/>
      <name val="|??¢¥¢¬¨Ï"/>
      <family val="1"/>
      <charset val="129"/>
    </font>
    <font>
      <sz val="10"/>
      <name val="VNI-Times"/>
    </font>
    <font>
      <sz val="10"/>
      <name val="MS Sans Serif"/>
      <family val="2"/>
    </font>
    <font>
      <sz val="10"/>
      <name val="VNhelvetica"/>
      <family val="2"/>
    </font>
    <font>
      <sz val="10"/>
      <name val="Helv"/>
      <family val="2"/>
    </font>
    <font>
      <sz val="10"/>
      <color indexed="8"/>
      <name val="Arial"/>
      <family val="2"/>
    </font>
    <font>
      <sz val="11"/>
      <name val="VNI-Aptima"/>
    </font>
    <font>
      <sz val="11"/>
      <name val="–¾’©"/>
      <family val="1"/>
      <charset val="128"/>
    </font>
    <font>
      <sz val="14"/>
      <name val="VNTime"/>
    </font>
    <font>
      <b/>
      <u/>
      <sz val="14"/>
      <color indexed="8"/>
      <name val=".VnBook-AntiquaH"/>
      <family val="2"/>
    </font>
    <font>
      <sz val="12"/>
      <name val="???"/>
    </font>
    <font>
      <sz val="10"/>
      <name val="VnTimes"/>
      <family val="2"/>
    </font>
    <font>
      <sz val="13"/>
      <name val="VNtimes new roman"/>
      <family val="2"/>
    </font>
    <font>
      <sz val="12"/>
      <name val="¹ÙÅÁÃ¼"/>
      <charset val="129"/>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4"/>
      <name val=".VnTimeH"/>
      <family val="2"/>
    </font>
    <font>
      <sz val="11"/>
      <color indexed="9"/>
      <name val="Calibri"/>
      <family val="2"/>
    </font>
    <font>
      <sz val="12"/>
      <name val="VNtimes New Roman"/>
    </font>
    <font>
      <sz val="12"/>
      <name val="¹UAAA¼"/>
      <family val="3"/>
      <charset val="129"/>
    </font>
    <font>
      <sz val="11"/>
      <name val="±¼¸²Ã¼"/>
      <family val="3"/>
      <charset val="129"/>
    </font>
    <font>
      <sz val="8"/>
      <name val="Times New Roman"/>
      <family val="1"/>
    </font>
    <font>
      <sz val="12"/>
      <name val="±¼¸²Ã¼"/>
      <family val="3"/>
      <charset val="129"/>
    </font>
    <font>
      <sz val="11"/>
      <color indexed="20"/>
      <name val="Calibri"/>
      <family val="2"/>
    </font>
    <font>
      <sz val="11"/>
      <color indexed="10"/>
      <name val="Arial"/>
      <family val="2"/>
    </font>
    <font>
      <sz val="12"/>
      <name val="Tms Rmn"/>
    </font>
    <font>
      <sz val="11"/>
      <name val="µ¸¿ò"/>
      <charset val="129"/>
    </font>
    <font>
      <sz val="10"/>
      <name val="Helv"/>
    </font>
    <font>
      <b/>
      <sz val="11"/>
      <color indexed="52"/>
      <name val="Calibri"/>
      <family val="2"/>
    </font>
    <font>
      <b/>
      <sz val="10"/>
      <name val="Helv"/>
    </font>
    <font>
      <b/>
      <sz val="8"/>
      <color indexed="12"/>
      <name val="Arial"/>
      <family val="2"/>
    </font>
    <font>
      <sz val="8"/>
      <color indexed="8"/>
      <name val="Arial"/>
      <family val="2"/>
    </font>
    <font>
      <sz val="8"/>
      <name val="SVNtimes new roman"/>
      <family val="2"/>
    </font>
    <font>
      <b/>
      <sz val="11"/>
      <color indexed="9"/>
      <name val="Calibri"/>
      <family val="2"/>
    </font>
    <font>
      <sz val="10"/>
      <name val="VNI-Aptima"/>
    </font>
    <font>
      <sz val="11"/>
      <name val="Tms Rmn"/>
    </font>
    <font>
      <sz val="11"/>
      <name val="VNI-Times"/>
    </font>
    <font>
      <sz val="11"/>
      <color indexed="8"/>
      <name val="Calibri"/>
      <family val="2"/>
      <charset val="1"/>
    </font>
    <font>
      <sz val="11"/>
      <color indexed="8"/>
      <name val="Arial"/>
      <family val="2"/>
    </font>
    <font>
      <sz val="11"/>
      <color indexed="8"/>
      <name val="Calibri"/>
      <family val="2"/>
      <charset val="163"/>
    </font>
    <font>
      <sz val="10"/>
      <name val="Arial"/>
      <family val="2"/>
      <charset val="163"/>
    </font>
    <font>
      <sz val="12"/>
      <color indexed="8"/>
      <name val="Times New Roman"/>
      <family val="2"/>
      <charset val="163"/>
    </font>
    <font>
      <sz val="12"/>
      <color indexed="8"/>
      <name val="Times New Roman"/>
      <family val="2"/>
    </font>
    <font>
      <sz val="10"/>
      <name val="VNtimes New Roman"/>
      <family val="2"/>
    </font>
    <font>
      <sz val="11"/>
      <name val="VNtimes new roman"/>
      <family val="2"/>
    </font>
    <font>
      <sz val="10"/>
      <name val="MS Serif"/>
      <family val="1"/>
    </font>
    <font>
      <sz val="11"/>
      <name val="VNcentury Gothic"/>
      <family val="2"/>
    </font>
    <font>
      <b/>
      <sz val="15"/>
      <name val="VNcentury Gothic"/>
      <family val="2"/>
    </font>
    <font>
      <sz val="12"/>
      <name val="SVNtimes new roman"/>
      <family val="2"/>
    </font>
    <font>
      <sz val="10"/>
      <name val="SVNtimes new roman"/>
      <family val="2"/>
    </font>
    <font>
      <b/>
      <sz val="11"/>
      <color indexed="63"/>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0"/>
      <name val="Arial"/>
      <family val="2"/>
      <charset val="1"/>
    </font>
    <font>
      <i/>
      <sz val="11"/>
      <color indexed="23"/>
      <name val="Calibri"/>
      <family val="2"/>
    </font>
    <font>
      <sz val="11"/>
      <color indexed="17"/>
      <name val="Calibri"/>
      <family val="2"/>
    </font>
    <font>
      <sz val="8"/>
      <name val="Arial"/>
      <family val="2"/>
    </font>
    <font>
      <b/>
      <sz val="12"/>
      <name val=".VnBook-AntiquaH"/>
      <family val="2"/>
    </font>
    <font>
      <b/>
      <sz val="12"/>
      <name val="Helv"/>
    </font>
    <font>
      <sz val="11"/>
      <color indexed="52"/>
      <name val="Calibri"/>
      <family val="2"/>
    </font>
    <font>
      <b/>
      <sz val="11"/>
      <name val="Helv"/>
    </font>
    <font>
      <sz val="10"/>
      <name val=".VnAvant"/>
      <family val="2"/>
    </font>
    <font>
      <sz val="11"/>
      <color indexed="60"/>
      <name val="Calibri"/>
      <family val="2"/>
    </font>
    <font>
      <b/>
      <i/>
      <sz val="16"/>
      <name val="Helv"/>
    </font>
    <font>
      <sz val="12"/>
      <name val="바탕체"/>
      <family val="1"/>
      <charset val="129"/>
    </font>
    <font>
      <sz val="11"/>
      <color theme="1"/>
      <name val="Calibri"/>
      <family val="2"/>
      <charset val="163"/>
      <scheme val="minor"/>
    </font>
    <font>
      <sz val="10"/>
      <color theme="1"/>
      <name val="Arial"/>
      <family val="2"/>
    </font>
    <font>
      <sz val="14"/>
      <name val="Times New Roman"/>
      <family val="1"/>
    </font>
    <font>
      <sz val="12"/>
      <color theme="1"/>
      <name val="Times New Roman"/>
      <family val="2"/>
      <charset val="163"/>
    </font>
    <font>
      <sz val="12"/>
      <name val=".VnTime"/>
    </font>
    <font>
      <sz val="12"/>
      <name val=".VnArial Narrow"/>
      <family val="2"/>
    </font>
    <font>
      <sz val="10"/>
      <name val=".VnHelvetIns"/>
      <family val="2"/>
    </font>
    <font>
      <sz val="13"/>
      <name val=".VnTime"/>
      <family val="2"/>
    </font>
    <font>
      <sz val="8"/>
      <name val=".VnHelvetIns"/>
      <family val="2"/>
    </font>
    <font>
      <sz val="12"/>
      <name val="Times New Roman"/>
      <family val="1"/>
      <charset val="163"/>
    </font>
    <font>
      <sz val="12"/>
      <name val=".VnArialH"/>
      <family val="2"/>
    </font>
    <font>
      <i/>
      <sz val="10"/>
      <name val=".VnTime"/>
      <family val="2"/>
    </font>
    <font>
      <sz val="12"/>
      <name val="VNTime"/>
    </font>
    <font>
      <b/>
      <sz val="18"/>
      <color indexed="56"/>
      <name val="Cambria"/>
      <family val="2"/>
    </font>
    <font>
      <b/>
      <sz val="11"/>
      <color indexed="8"/>
      <name val="Calibri"/>
      <family val="2"/>
    </font>
    <font>
      <sz val="11"/>
      <color indexed="10"/>
      <name val="Calibri"/>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1"/>
      <name val="돋움"/>
      <family val="3"/>
      <charset val="129"/>
    </font>
    <font>
      <sz val="10"/>
      <name val="굴림체"/>
      <family val="3"/>
      <charset val="129"/>
    </font>
    <font>
      <sz val="9"/>
      <name val="Arial"/>
      <family val="2"/>
    </font>
  </fonts>
  <fills count="31">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indexed="51"/>
        <bgColor indexed="64"/>
      </patternFill>
    </fill>
    <fill>
      <patternFill patternType="solid">
        <fgColor indexed="27"/>
        <bgColor indexed="64"/>
      </patternFill>
    </fill>
    <fill>
      <patternFill patternType="solid">
        <fgColor indexed="52"/>
        <bgColor indexed="64"/>
      </patternFill>
    </fill>
    <fill>
      <patternFill patternType="solid">
        <fgColor indexed="4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style="double">
        <color indexed="64"/>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double">
        <color indexed="52"/>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right style="medium">
        <color indexed="0"/>
      </right>
      <top/>
      <bottom/>
      <diagonal/>
    </border>
    <border>
      <left/>
      <right/>
      <top style="thin">
        <color indexed="62"/>
      </top>
      <bottom style="double">
        <color indexed="62"/>
      </bottom>
      <diagonal/>
    </border>
  </borders>
  <cellStyleXfs count="757">
    <xf numFmtId="0" fontId="0" fillId="0" borderId="0"/>
    <xf numFmtId="164" fontId="5" fillId="0" borderId="0" applyFont="0" applyFill="0" applyBorder="0" applyAlignment="0" applyProtection="0"/>
    <xf numFmtId="0" fontId="2" fillId="0" borderId="0"/>
    <xf numFmtId="0" fontId="9" fillId="0" borderId="0"/>
    <xf numFmtId="0" fontId="9" fillId="0" borderId="0"/>
    <xf numFmtId="172" fontId="3" fillId="0" borderId="0" applyFont="0" applyFill="0" applyBorder="0" applyAlignment="0" applyProtection="0"/>
    <xf numFmtId="177" fontId="66" fillId="0" borderId="0" applyFont="0" applyFill="0" applyBorder="0" applyAlignment="0" applyProtection="0"/>
    <xf numFmtId="0" fontId="33" fillId="0" borderId="0" applyNumberFormat="0" applyFill="0" applyBorder="0" applyAlignment="0" applyProtection="0"/>
    <xf numFmtId="3" fontId="67" fillId="0" borderId="2"/>
    <xf numFmtId="178" fontId="68" fillId="0" borderId="9">
      <alignment horizontal="center"/>
      <protection hidden="1"/>
    </xf>
    <xf numFmtId="178" fontId="68" fillId="0" borderId="9">
      <alignment horizontal="center"/>
      <protection hidden="1"/>
    </xf>
    <xf numFmtId="178" fontId="68" fillId="0" borderId="9">
      <alignment horizontal="center"/>
      <protection hidden="1"/>
    </xf>
    <xf numFmtId="178" fontId="68" fillId="0" borderId="9">
      <alignment horizontal="center"/>
      <protection hidden="1"/>
    </xf>
    <xf numFmtId="165" fontId="69" fillId="0" borderId="15" applyFont="0" applyBorder="0"/>
    <xf numFmtId="179" fontId="70" fillId="0" borderId="0" applyFont="0" applyFill="0" applyBorder="0" applyAlignment="0" applyProtection="0"/>
    <xf numFmtId="0" fontId="71" fillId="0" borderId="0" applyFont="0" applyFill="0" applyBorder="0" applyAlignment="0" applyProtection="0"/>
    <xf numFmtId="180" fontId="70" fillId="0" borderId="0" applyFont="0" applyFill="0" applyBorder="0" applyAlignment="0" applyProtection="0"/>
    <xf numFmtId="0" fontId="9" fillId="0" borderId="0" applyNumberFormat="0" applyFill="0" applyBorder="0" applyAlignment="0" applyProtection="0"/>
    <xf numFmtId="181" fontId="72" fillId="0" borderId="0" applyFont="0" applyFill="0" applyBorder="0" applyAlignment="0" applyProtection="0"/>
    <xf numFmtId="0" fontId="73" fillId="0" borderId="16"/>
    <xf numFmtId="182" fontId="9" fillId="0" borderId="0" applyFont="0" applyFill="0" applyBorder="0" applyAlignment="0" applyProtection="0"/>
    <xf numFmtId="41" fontId="74" fillId="0" borderId="0" applyFont="0" applyFill="0" applyBorder="0" applyAlignment="0" applyProtection="0"/>
    <xf numFmtId="43" fontId="74" fillId="0" borderId="0" applyFont="0" applyFill="0" applyBorder="0" applyAlignment="0" applyProtection="0"/>
    <xf numFmtId="183" fontId="75" fillId="0" borderId="0" applyFont="0" applyFill="0" applyBorder="0" applyAlignment="0" applyProtection="0"/>
    <xf numFmtId="0" fontId="76"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77" fillId="0" borderId="0"/>
    <xf numFmtId="0" fontId="9" fillId="0" borderId="0" applyNumberFormat="0" applyFill="0" applyBorder="0" applyAlignment="0" applyProtection="0"/>
    <xf numFmtId="184" fontId="78" fillId="0" borderId="0" applyFont="0" applyFill="0" applyBorder="0" applyAlignment="0" applyProtection="0"/>
    <xf numFmtId="184" fontId="78" fillId="0" borderId="0" applyFont="0" applyFill="0" applyBorder="0" applyAlignment="0" applyProtection="0"/>
    <xf numFmtId="0" fontId="79" fillId="0" borderId="0"/>
    <xf numFmtId="0" fontId="79" fillId="0" borderId="0"/>
    <xf numFmtId="179" fontId="80"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81" fillId="0" borderId="0"/>
    <xf numFmtId="0" fontId="35" fillId="0" borderId="0" applyNumberFormat="0" applyFill="0" applyBorder="0" applyAlignment="0" applyProtection="0"/>
    <xf numFmtId="185" fontId="66" fillId="0" borderId="0" applyFont="0" applyFill="0" applyBorder="0" applyAlignment="0" applyProtection="0"/>
    <xf numFmtId="0" fontId="82" fillId="0" borderId="0">
      <alignment vertical="top"/>
    </xf>
    <xf numFmtId="0" fontId="82" fillId="0" borderId="0">
      <alignment vertical="top"/>
    </xf>
    <xf numFmtId="0" fontId="35" fillId="0" borderId="0" applyNumberFormat="0" applyFill="0" applyBorder="0" applyAlignment="0" applyProtection="0"/>
    <xf numFmtId="186" fontId="78" fillId="0" borderId="0" applyFont="0" applyFill="0" applyBorder="0" applyAlignment="0" applyProtection="0"/>
    <xf numFmtId="187" fontId="66" fillId="0" borderId="0" applyFont="0" applyFill="0" applyBorder="0" applyAlignment="0" applyProtection="0"/>
    <xf numFmtId="185" fontId="66" fillId="0" borderId="0" applyFont="0" applyFill="0" applyBorder="0" applyAlignment="0" applyProtection="0"/>
    <xf numFmtId="187" fontId="66" fillId="0" borderId="0" applyFont="0" applyFill="0" applyBorder="0" applyAlignment="0" applyProtection="0"/>
    <xf numFmtId="177" fontId="66" fillId="0" borderId="0" applyFont="0" applyFill="0" applyBorder="0" applyAlignment="0" applyProtection="0"/>
    <xf numFmtId="43" fontId="66" fillId="0" borderId="0" applyFont="0" applyFill="0" applyBorder="0" applyAlignment="0" applyProtection="0"/>
    <xf numFmtId="188" fontId="66"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0"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78" fillId="0" borderId="0" applyFont="0" applyFill="0" applyBorder="0" applyAlignment="0" applyProtection="0"/>
    <xf numFmtId="192" fontId="78" fillId="0" borderId="0" applyFont="0" applyFill="0" applyBorder="0" applyAlignment="0" applyProtection="0"/>
    <xf numFmtId="41" fontId="66" fillId="0" borderId="0" applyFont="0" applyFill="0" applyBorder="0" applyAlignment="0" applyProtection="0"/>
    <xf numFmtId="186" fontId="78" fillId="0" borderId="0" applyFont="0" applyFill="0" applyBorder="0" applyAlignment="0" applyProtection="0"/>
    <xf numFmtId="184" fontId="78" fillId="0" borderId="0" applyFont="0" applyFill="0" applyBorder="0" applyAlignment="0" applyProtection="0"/>
    <xf numFmtId="186" fontId="78" fillId="0" borderId="0" applyFont="0" applyFill="0" applyBorder="0" applyAlignment="0" applyProtection="0"/>
    <xf numFmtId="193"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0"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78" fillId="0" borderId="0" applyFont="0" applyFill="0" applyBorder="0" applyAlignment="0" applyProtection="0"/>
    <xf numFmtId="192" fontId="78" fillId="0" borderId="0" applyFont="0" applyFill="0" applyBorder="0" applyAlignment="0" applyProtection="0"/>
    <xf numFmtId="43" fontId="66" fillId="0" borderId="0" applyFont="0" applyFill="0" applyBorder="0" applyAlignment="0" applyProtection="0"/>
    <xf numFmtId="188" fontId="66" fillId="0" borderId="0" applyFont="0" applyFill="0" applyBorder="0" applyAlignment="0" applyProtection="0"/>
    <xf numFmtId="194" fontId="78" fillId="0" borderId="0" applyFont="0" applyFill="0" applyBorder="0" applyAlignment="0" applyProtection="0"/>
    <xf numFmtId="194" fontId="78" fillId="0" borderId="0" applyFont="0" applyFill="0" applyBorder="0" applyAlignment="0" applyProtection="0"/>
    <xf numFmtId="194" fontId="78" fillId="0" borderId="0" applyFont="0" applyFill="0" applyBorder="0" applyAlignment="0" applyProtection="0"/>
    <xf numFmtId="195" fontId="78" fillId="0" borderId="0" applyFont="0" applyFill="0" applyBorder="0" applyAlignment="0" applyProtection="0"/>
    <xf numFmtId="184" fontId="78" fillId="0" borderId="0" applyFont="0" applyFill="0" applyBorder="0" applyAlignment="0" applyProtection="0"/>
    <xf numFmtId="186" fontId="78" fillId="0" borderId="0" applyFont="0" applyFill="0" applyBorder="0" applyAlignment="0" applyProtection="0"/>
    <xf numFmtId="193" fontId="78" fillId="0" borderId="0" applyFont="0" applyFill="0" applyBorder="0" applyAlignment="0" applyProtection="0"/>
    <xf numFmtId="41" fontId="66" fillId="0" borderId="0" applyFont="0" applyFill="0" applyBorder="0" applyAlignment="0" applyProtection="0"/>
    <xf numFmtId="43" fontId="66" fillId="0" borderId="0" applyFont="0" applyFill="0" applyBorder="0" applyAlignment="0" applyProtection="0"/>
    <xf numFmtId="194" fontId="78" fillId="0" borderId="0" applyFont="0" applyFill="0" applyBorder="0" applyAlignment="0" applyProtection="0"/>
    <xf numFmtId="194" fontId="78" fillId="0" borderId="0" applyFont="0" applyFill="0" applyBorder="0" applyAlignment="0" applyProtection="0"/>
    <xf numFmtId="194" fontId="78" fillId="0" borderId="0" applyFont="0" applyFill="0" applyBorder="0" applyAlignment="0" applyProtection="0"/>
    <xf numFmtId="195"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0"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78" fillId="0" borderId="0" applyFont="0" applyFill="0" applyBorder="0" applyAlignment="0" applyProtection="0"/>
    <xf numFmtId="192" fontId="78" fillId="0" borderId="0" applyFont="0" applyFill="0" applyBorder="0" applyAlignment="0" applyProtection="0"/>
    <xf numFmtId="41" fontId="66" fillId="0" borderId="0" applyFont="0" applyFill="0" applyBorder="0" applyAlignment="0" applyProtection="0"/>
    <xf numFmtId="187" fontId="66" fillId="0" borderId="0" applyFont="0" applyFill="0" applyBorder="0" applyAlignment="0" applyProtection="0"/>
    <xf numFmtId="185" fontId="66" fillId="0" borderId="0" applyFont="0" applyFill="0" applyBorder="0" applyAlignment="0" applyProtection="0"/>
    <xf numFmtId="187" fontId="66" fillId="0" borderId="0" applyFont="0" applyFill="0" applyBorder="0" applyAlignment="0" applyProtection="0"/>
    <xf numFmtId="177" fontId="66" fillId="0" borderId="0" applyFont="0" applyFill="0" applyBorder="0" applyAlignment="0" applyProtection="0"/>
    <xf numFmtId="188" fontId="66" fillId="0" borderId="0" applyFont="0" applyFill="0" applyBorder="0" applyAlignment="0" applyProtection="0"/>
    <xf numFmtId="186" fontId="78" fillId="0" borderId="0" applyFont="0" applyFill="0" applyBorder="0" applyAlignment="0" applyProtection="0"/>
    <xf numFmtId="0" fontId="35" fillId="0" borderId="0" applyNumberFormat="0" applyFill="0" applyBorder="0" applyAlignment="0" applyProtection="0"/>
    <xf numFmtId="0" fontId="83" fillId="0" borderId="0"/>
    <xf numFmtId="193" fontId="78" fillId="0" borderId="0" applyFont="0" applyFill="0" applyBorder="0" applyAlignment="0" applyProtection="0"/>
    <xf numFmtId="41" fontId="66" fillId="0" borderId="0" applyFont="0" applyFill="0" applyBorder="0" applyAlignment="0" applyProtection="0"/>
    <xf numFmtId="194" fontId="78" fillId="0" borderId="0" applyFont="0" applyFill="0" applyBorder="0" applyAlignment="0" applyProtection="0"/>
    <xf numFmtId="194" fontId="78" fillId="0" borderId="0" applyFont="0" applyFill="0" applyBorder="0" applyAlignment="0" applyProtection="0"/>
    <xf numFmtId="194" fontId="78" fillId="0" borderId="0" applyFont="0" applyFill="0" applyBorder="0" applyAlignment="0" applyProtection="0"/>
    <xf numFmtId="195"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0"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78" fillId="0" borderId="0" applyFont="0" applyFill="0" applyBorder="0" applyAlignment="0" applyProtection="0"/>
    <xf numFmtId="192" fontId="78" fillId="0" borderId="0" applyFont="0" applyFill="0" applyBorder="0" applyAlignment="0" applyProtection="0"/>
    <xf numFmtId="187" fontId="66" fillId="0" borderId="0" applyFont="0" applyFill="0" applyBorder="0" applyAlignment="0" applyProtection="0"/>
    <xf numFmtId="185" fontId="66" fillId="0" borderId="0" applyFont="0" applyFill="0" applyBorder="0" applyAlignment="0" applyProtection="0"/>
    <xf numFmtId="187" fontId="66" fillId="0" borderId="0" applyFont="0" applyFill="0" applyBorder="0" applyAlignment="0" applyProtection="0"/>
    <xf numFmtId="177" fontId="66" fillId="0" borderId="0" applyFont="0" applyFill="0" applyBorder="0" applyAlignment="0" applyProtection="0"/>
    <xf numFmtId="43" fontId="66" fillId="0" borderId="0" applyFont="0" applyFill="0" applyBorder="0" applyAlignment="0" applyProtection="0"/>
    <xf numFmtId="188" fontId="66" fillId="0" borderId="0" applyFont="0" applyFill="0" applyBorder="0" applyAlignment="0" applyProtection="0"/>
    <xf numFmtId="196" fontId="80" fillId="0" borderId="0" applyFont="0" applyFill="0" applyBorder="0" applyAlignment="0" applyProtection="0"/>
    <xf numFmtId="0" fontId="84" fillId="0" borderId="0"/>
    <xf numFmtId="0" fontId="84" fillId="0" borderId="0"/>
    <xf numFmtId="0" fontId="84" fillId="0" borderId="0"/>
    <xf numFmtId="0" fontId="9" fillId="0" borderId="0"/>
    <xf numFmtId="1" fontId="85" fillId="0" borderId="2" applyBorder="0" applyAlignment="0">
      <alignment horizontal="center"/>
    </xf>
    <xf numFmtId="0" fontId="66" fillId="0" borderId="0" applyFont="0" applyFill="0" applyBorder="0" applyAlignment="0"/>
    <xf numFmtId="3" fontId="67" fillId="0" borderId="2"/>
    <xf numFmtId="0" fontId="86" fillId="4" borderId="0"/>
    <xf numFmtId="197" fontId="87" fillId="0" borderId="0" applyFont="0" applyFill="0" applyBorder="0" applyAlignment="0" applyProtection="0"/>
    <xf numFmtId="197" fontId="87" fillId="0" borderId="0" applyFont="0" applyFill="0" applyBorder="0" applyAlignment="0" applyProtection="0"/>
    <xf numFmtId="197" fontId="87" fillId="0" borderId="0" applyFont="0" applyFill="0" applyBorder="0" applyAlignment="0" applyProtection="0"/>
    <xf numFmtId="0" fontId="86" fillId="4" borderId="0"/>
    <xf numFmtId="0" fontId="33" fillId="4" borderId="0"/>
    <xf numFmtId="0" fontId="19" fillId="4" borderId="0"/>
    <xf numFmtId="196" fontId="80" fillId="0" borderId="0" applyFont="0" applyFill="0" applyBorder="0" applyAlignment="0" applyProtection="0"/>
    <xf numFmtId="0" fontId="88" fillId="0" borderId="0"/>
    <xf numFmtId="0" fontId="89" fillId="0" borderId="0" applyAlignment="0"/>
    <xf numFmtId="9" fontId="90" fillId="0" borderId="0" applyFont="0" applyFill="0" applyBorder="0" applyAlignment="0" applyProtection="0"/>
    <xf numFmtId="0" fontId="91" fillId="4" borderId="0"/>
    <xf numFmtId="0" fontId="91" fillId="4" borderId="0"/>
    <xf numFmtId="0" fontId="33" fillId="4" borderId="0"/>
    <xf numFmtId="0" fontId="19" fillId="4" borderId="0"/>
    <xf numFmtId="0" fontId="33" fillId="0" borderId="0"/>
    <xf numFmtId="0" fontId="92" fillId="9" borderId="0" applyNumberFormat="0" applyBorder="0" applyAlignment="0" applyProtection="0"/>
    <xf numFmtId="0" fontId="92" fillId="9" borderId="0" applyNumberFormat="0" applyBorder="0" applyAlignment="0" applyProtection="0"/>
    <xf numFmtId="0" fontId="92" fillId="9" borderId="0" applyNumberFormat="0" applyBorder="0" applyAlignment="0" applyProtection="0"/>
    <xf numFmtId="0" fontId="92" fillId="10" borderId="0" applyNumberFormat="0" applyBorder="0" applyAlignment="0" applyProtection="0"/>
    <xf numFmtId="0" fontId="92" fillId="10" borderId="0" applyNumberFormat="0" applyBorder="0" applyAlignment="0" applyProtection="0"/>
    <xf numFmtId="0" fontId="92" fillId="10" borderId="0" applyNumberFormat="0" applyBorder="0" applyAlignment="0" applyProtection="0"/>
    <xf numFmtId="0" fontId="92" fillId="11" borderId="0" applyNumberFormat="0" applyBorder="0" applyAlignment="0" applyProtection="0"/>
    <xf numFmtId="0" fontId="92" fillId="11" borderId="0" applyNumberFormat="0" applyBorder="0" applyAlignment="0" applyProtection="0"/>
    <xf numFmtId="0" fontId="92" fillId="11" borderId="0" applyNumberFormat="0" applyBorder="0" applyAlignment="0" applyProtection="0"/>
    <xf numFmtId="0" fontId="92" fillId="12" borderId="0" applyNumberFormat="0" applyBorder="0" applyAlignment="0" applyProtection="0"/>
    <xf numFmtId="0" fontId="92" fillId="12" borderId="0" applyNumberFormat="0" applyBorder="0" applyAlignment="0" applyProtection="0"/>
    <xf numFmtId="0" fontId="92" fillId="12" borderId="0" applyNumberFormat="0" applyBorder="0" applyAlignment="0" applyProtection="0"/>
    <xf numFmtId="0" fontId="92" fillId="13" borderId="0" applyNumberFormat="0" applyBorder="0" applyAlignment="0" applyProtection="0"/>
    <xf numFmtId="0" fontId="92" fillId="13" borderId="0" applyNumberFormat="0" applyBorder="0" applyAlignment="0" applyProtection="0"/>
    <xf numFmtId="0" fontId="92" fillId="13" borderId="0" applyNumberFormat="0" applyBorder="0" applyAlignment="0" applyProtection="0"/>
    <xf numFmtId="0" fontId="92" fillId="14" borderId="0" applyNumberFormat="0" applyBorder="0" applyAlignment="0" applyProtection="0"/>
    <xf numFmtId="0" fontId="92" fillId="14" borderId="0" applyNumberFormat="0" applyBorder="0" applyAlignment="0" applyProtection="0"/>
    <xf numFmtId="0" fontId="92" fillId="14" borderId="0" applyNumberFormat="0" applyBorder="0" applyAlignment="0" applyProtection="0"/>
    <xf numFmtId="0" fontId="92" fillId="9" borderId="0" applyNumberFormat="0" applyBorder="0" applyAlignment="0" applyProtection="0"/>
    <xf numFmtId="0" fontId="92" fillId="10" borderId="0" applyNumberFormat="0" applyBorder="0" applyAlignment="0" applyProtection="0"/>
    <xf numFmtId="0" fontId="92" fillId="11" borderId="0" applyNumberFormat="0" applyBorder="0" applyAlignment="0" applyProtection="0"/>
    <xf numFmtId="0" fontId="92" fillId="12" borderId="0" applyNumberFormat="0" applyBorder="0" applyAlignment="0" applyProtection="0"/>
    <xf numFmtId="0" fontId="92" fillId="13" borderId="0" applyNumberFormat="0" applyBorder="0" applyAlignment="0" applyProtection="0"/>
    <xf numFmtId="0" fontId="92" fillId="14" borderId="0" applyNumberFormat="0" applyBorder="0" applyAlignment="0" applyProtection="0"/>
    <xf numFmtId="0" fontId="93" fillId="4" borderId="0"/>
    <xf numFmtId="0" fontId="93" fillId="4" borderId="0"/>
    <xf numFmtId="0" fontId="33" fillId="4" borderId="0"/>
    <xf numFmtId="0" fontId="19" fillId="4" borderId="0"/>
    <xf numFmtId="0" fontId="94" fillId="0" borderId="0">
      <alignment wrapText="1"/>
    </xf>
    <xf numFmtId="0" fontId="94" fillId="0" borderId="0">
      <alignment wrapText="1"/>
    </xf>
    <xf numFmtId="0" fontId="33" fillId="0" borderId="0">
      <alignment wrapText="1"/>
    </xf>
    <xf numFmtId="0" fontId="19" fillId="0" borderId="0">
      <alignment wrapText="1"/>
    </xf>
    <xf numFmtId="0" fontId="92" fillId="15" borderId="0" applyNumberFormat="0" applyBorder="0" applyAlignment="0" applyProtection="0"/>
    <xf numFmtId="0" fontId="92" fillId="15" borderId="0" applyNumberFormat="0" applyBorder="0" applyAlignment="0" applyProtection="0"/>
    <xf numFmtId="0" fontId="92" fillId="15"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7" borderId="0" applyNumberFormat="0" applyBorder="0" applyAlignment="0" applyProtection="0"/>
    <xf numFmtId="0" fontId="92" fillId="17" borderId="0" applyNumberFormat="0" applyBorder="0" applyAlignment="0" applyProtection="0"/>
    <xf numFmtId="0" fontId="92" fillId="17" borderId="0" applyNumberFormat="0" applyBorder="0" applyAlignment="0" applyProtection="0"/>
    <xf numFmtId="0" fontId="92" fillId="12" borderId="0" applyNumberFormat="0" applyBorder="0" applyAlignment="0" applyProtection="0"/>
    <xf numFmtId="0" fontId="92" fillId="12" borderId="0" applyNumberFormat="0" applyBorder="0" applyAlignment="0" applyProtection="0"/>
    <xf numFmtId="0" fontId="92" fillId="12" borderId="0" applyNumberFormat="0" applyBorder="0" applyAlignment="0" applyProtection="0"/>
    <xf numFmtId="0" fontId="92" fillId="15" borderId="0" applyNumberFormat="0" applyBorder="0" applyAlignment="0" applyProtection="0"/>
    <xf numFmtId="0" fontId="92" fillId="15" borderId="0" applyNumberFormat="0" applyBorder="0" applyAlignment="0" applyProtection="0"/>
    <xf numFmtId="0" fontId="92" fillId="15"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92" fillId="15" borderId="0" applyNumberFormat="0" applyBorder="0" applyAlignment="0" applyProtection="0"/>
    <xf numFmtId="0" fontId="92" fillId="16" borderId="0" applyNumberFormat="0" applyBorder="0" applyAlignment="0" applyProtection="0"/>
    <xf numFmtId="0" fontId="92" fillId="17" borderId="0" applyNumberFormat="0" applyBorder="0" applyAlignment="0" applyProtection="0"/>
    <xf numFmtId="0" fontId="92" fillId="12" borderId="0" applyNumberFormat="0" applyBorder="0" applyAlignment="0" applyProtection="0"/>
    <xf numFmtId="0" fontId="92" fillId="15" borderId="0" applyNumberFormat="0" applyBorder="0" applyAlignment="0" applyProtection="0"/>
    <xf numFmtId="0" fontId="92" fillId="18" borderId="0" applyNumberFormat="0" applyBorder="0" applyAlignment="0" applyProtection="0"/>
    <xf numFmtId="165" fontId="95" fillId="0" borderId="1" applyNumberFormat="0" applyFont="0" applyBorder="0" applyAlignment="0">
      <alignment horizontal="center" vertical="center"/>
    </xf>
    <xf numFmtId="0" fontId="35" fillId="0" borderId="0"/>
    <xf numFmtId="0" fontId="35" fillId="0" borderId="0"/>
    <xf numFmtId="0" fontId="35" fillId="0" borderId="0"/>
    <xf numFmtId="0" fontId="35" fillId="0" borderId="0"/>
    <xf numFmtId="0" fontId="35" fillId="0" borderId="0"/>
    <xf numFmtId="0" fontId="33" fillId="0" borderId="0"/>
    <xf numFmtId="0" fontId="96" fillId="19" borderId="0" applyNumberFormat="0" applyBorder="0" applyAlignment="0" applyProtection="0"/>
    <xf numFmtId="0" fontId="96" fillId="19" borderId="0" applyNumberFormat="0" applyBorder="0" applyAlignment="0" applyProtection="0"/>
    <xf numFmtId="0" fontId="96" fillId="19" borderId="0" applyNumberFormat="0" applyBorder="0" applyAlignment="0" applyProtection="0"/>
    <xf numFmtId="0" fontId="96" fillId="16" borderId="0" applyNumberFormat="0" applyBorder="0" applyAlignment="0" applyProtection="0"/>
    <xf numFmtId="0" fontId="96" fillId="16" borderId="0" applyNumberFormat="0" applyBorder="0" applyAlignment="0" applyProtection="0"/>
    <xf numFmtId="0" fontId="96" fillId="16" borderId="0" applyNumberFormat="0" applyBorder="0" applyAlignment="0" applyProtection="0"/>
    <xf numFmtId="0" fontId="96" fillId="17" borderId="0" applyNumberFormat="0" applyBorder="0" applyAlignment="0" applyProtection="0"/>
    <xf numFmtId="0" fontId="96" fillId="17" borderId="0" applyNumberFormat="0" applyBorder="0" applyAlignment="0" applyProtection="0"/>
    <xf numFmtId="0" fontId="96" fillId="17" borderId="0" applyNumberFormat="0" applyBorder="0" applyAlignment="0" applyProtection="0"/>
    <xf numFmtId="0" fontId="96" fillId="20" borderId="0" applyNumberFormat="0" applyBorder="0" applyAlignment="0" applyProtection="0"/>
    <xf numFmtId="0" fontId="96" fillId="20" borderId="0" applyNumberFormat="0" applyBorder="0" applyAlignment="0" applyProtection="0"/>
    <xf numFmtId="0" fontId="96" fillId="20" borderId="0" applyNumberFormat="0" applyBorder="0" applyAlignment="0" applyProtection="0"/>
    <xf numFmtId="0" fontId="96" fillId="21" borderId="0" applyNumberFormat="0" applyBorder="0" applyAlignment="0" applyProtection="0"/>
    <xf numFmtId="0" fontId="96" fillId="21" borderId="0" applyNumberFormat="0" applyBorder="0" applyAlignment="0" applyProtection="0"/>
    <xf numFmtId="0" fontId="96" fillId="21" borderId="0" applyNumberFormat="0" applyBorder="0" applyAlignment="0" applyProtection="0"/>
    <xf numFmtId="0" fontId="96" fillId="22" borderId="0" applyNumberFormat="0" applyBorder="0" applyAlignment="0" applyProtection="0"/>
    <xf numFmtId="0" fontId="96" fillId="22" borderId="0" applyNumberFormat="0" applyBorder="0" applyAlignment="0" applyProtection="0"/>
    <xf numFmtId="0" fontId="96" fillId="22" borderId="0" applyNumberFormat="0" applyBorder="0" applyAlignment="0" applyProtection="0"/>
    <xf numFmtId="0" fontId="96" fillId="19" borderId="0" applyNumberFormat="0" applyBorder="0" applyAlignment="0" applyProtection="0"/>
    <xf numFmtId="0" fontId="96" fillId="16" borderId="0" applyNumberFormat="0" applyBorder="0" applyAlignment="0" applyProtection="0"/>
    <xf numFmtId="0" fontId="96" fillId="17" borderId="0" applyNumberFormat="0" applyBorder="0" applyAlignment="0" applyProtection="0"/>
    <xf numFmtId="0" fontId="96" fillId="20" borderId="0" applyNumberFormat="0" applyBorder="0" applyAlignment="0" applyProtection="0"/>
    <xf numFmtId="0" fontId="96" fillId="21" borderId="0" applyNumberFormat="0" applyBorder="0" applyAlignment="0" applyProtection="0"/>
    <xf numFmtId="0" fontId="96" fillId="22" borderId="0" applyNumberFormat="0" applyBorder="0" applyAlignment="0" applyProtection="0"/>
    <xf numFmtId="0" fontId="96" fillId="23" borderId="0" applyNumberFormat="0" applyBorder="0" applyAlignment="0" applyProtection="0"/>
    <xf numFmtId="0" fontId="96" fillId="23" borderId="0" applyNumberFormat="0" applyBorder="0" applyAlignment="0" applyProtection="0"/>
    <xf numFmtId="0" fontId="96" fillId="23" borderId="0" applyNumberFormat="0" applyBorder="0" applyAlignment="0" applyProtection="0"/>
    <xf numFmtId="0" fontId="96" fillId="24" borderId="0" applyNumberFormat="0" applyBorder="0" applyAlignment="0" applyProtection="0"/>
    <xf numFmtId="0" fontId="96" fillId="24" borderId="0" applyNumberFormat="0" applyBorder="0" applyAlignment="0" applyProtection="0"/>
    <xf numFmtId="0" fontId="96" fillId="24" borderId="0" applyNumberFormat="0" applyBorder="0" applyAlignment="0" applyProtection="0"/>
    <xf numFmtId="0" fontId="96" fillId="25" borderId="0" applyNumberFormat="0" applyBorder="0" applyAlignment="0" applyProtection="0"/>
    <xf numFmtId="0" fontId="96" fillId="25" borderId="0" applyNumberFormat="0" applyBorder="0" applyAlignment="0" applyProtection="0"/>
    <xf numFmtId="0" fontId="96" fillId="25" borderId="0" applyNumberFormat="0" applyBorder="0" applyAlignment="0" applyProtection="0"/>
    <xf numFmtId="0" fontId="96" fillId="20" borderId="0" applyNumberFormat="0" applyBorder="0" applyAlignment="0" applyProtection="0"/>
    <xf numFmtId="0" fontId="96" fillId="20" borderId="0" applyNumberFormat="0" applyBorder="0" applyAlignment="0" applyProtection="0"/>
    <xf numFmtId="0" fontId="96" fillId="20" borderId="0" applyNumberFormat="0" applyBorder="0" applyAlignment="0" applyProtection="0"/>
    <xf numFmtId="0" fontId="96" fillId="21" borderId="0" applyNumberFormat="0" applyBorder="0" applyAlignment="0" applyProtection="0"/>
    <xf numFmtId="0" fontId="96" fillId="21" borderId="0" applyNumberFormat="0" applyBorder="0" applyAlignment="0" applyProtection="0"/>
    <xf numFmtId="0" fontId="96" fillId="21" borderId="0" applyNumberFormat="0" applyBorder="0" applyAlignment="0" applyProtection="0"/>
    <xf numFmtId="0" fontId="96" fillId="26" borderId="0" applyNumberFormat="0" applyBorder="0" applyAlignment="0" applyProtection="0"/>
    <xf numFmtId="0" fontId="96" fillId="26" borderId="0" applyNumberFormat="0" applyBorder="0" applyAlignment="0" applyProtection="0"/>
    <xf numFmtId="0" fontId="96" fillId="26" borderId="0" applyNumberFormat="0" applyBorder="0" applyAlignment="0" applyProtection="0"/>
    <xf numFmtId="0" fontId="97" fillId="0" borderId="0" applyFont="0" applyFill="0" applyBorder="0" applyAlignment="0" applyProtection="0"/>
    <xf numFmtId="0" fontId="98" fillId="0" borderId="0" applyFont="0" applyFill="0" applyBorder="0" applyAlignment="0" applyProtection="0"/>
    <xf numFmtId="197" fontId="99" fillId="0" borderId="0" applyFont="0" applyFill="0" applyBorder="0" applyAlignment="0" applyProtection="0"/>
    <xf numFmtId="0" fontId="97" fillId="0" borderId="0" applyFont="0" applyFill="0" applyBorder="0" applyAlignment="0" applyProtection="0"/>
    <xf numFmtId="0" fontId="98" fillId="0" borderId="0" applyFont="0" applyFill="0" applyBorder="0" applyAlignment="0" applyProtection="0"/>
    <xf numFmtId="198" fontId="66" fillId="0" borderId="0" applyFont="0" applyFill="0" applyBorder="0" applyAlignment="0" applyProtection="0"/>
    <xf numFmtId="0" fontId="100" fillId="0" borderId="0">
      <alignment horizontal="center" wrapText="1"/>
      <protection locked="0"/>
    </xf>
    <xf numFmtId="0" fontId="100" fillId="0" borderId="0">
      <alignment horizontal="center" wrapText="1"/>
      <protection locked="0"/>
    </xf>
    <xf numFmtId="199" fontId="101" fillId="0" borderId="0" applyFont="0" applyFill="0" applyBorder="0" applyAlignment="0" applyProtection="0"/>
    <xf numFmtId="0" fontId="98" fillId="0" borderId="0" applyFont="0" applyFill="0" applyBorder="0" applyAlignment="0" applyProtection="0"/>
    <xf numFmtId="199" fontId="90" fillId="0" borderId="0" applyFont="0" applyFill="0" applyBorder="0" applyAlignment="0" applyProtection="0"/>
    <xf numFmtId="200" fontId="33" fillId="0" borderId="0" applyFont="0" applyFill="0" applyBorder="0" applyAlignment="0" applyProtection="0"/>
    <xf numFmtId="0" fontId="98" fillId="0" borderId="0" applyFont="0" applyFill="0" applyBorder="0" applyAlignment="0" applyProtection="0"/>
    <xf numFmtId="181" fontId="90" fillId="0" borderId="0" applyFont="0" applyFill="0" applyBorder="0" applyAlignment="0" applyProtection="0"/>
    <xf numFmtId="187" fontId="66" fillId="0" borderId="0" applyFont="0" applyFill="0" applyBorder="0" applyAlignment="0" applyProtection="0"/>
    <xf numFmtId="0" fontId="102" fillId="10" borderId="0" applyNumberFormat="0" applyBorder="0" applyAlignment="0" applyProtection="0"/>
    <xf numFmtId="0" fontId="102" fillId="10" borderId="0" applyNumberFormat="0" applyBorder="0" applyAlignment="0" applyProtection="0"/>
    <xf numFmtId="0" fontId="102" fillId="10" borderId="0" applyNumberFormat="0" applyBorder="0" applyAlignment="0" applyProtection="0"/>
    <xf numFmtId="0" fontId="103" fillId="0" borderId="0"/>
    <xf numFmtId="0" fontId="104" fillId="0" borderId="0" applyNumberFormat="0" applyFill="0" applyBorder="0" applyAlignment="0" applyProtection="0"/>
    <xf numFmtId="0" fontId="98" fillId="0" borderId="0"/>
    <xf numFmtId="0" fontId="105" fillId="0" borderId="0"/>
    <xf numFmtId="0" fontId="98" fillId="0" borderId="0"/>
    <xf numFmtId="0" fontId="105" fillId="0" borderId="0"/>
    <xf numFmtId="0" fontId="19" fillId="0" borderId="0"/>
    <xf numFmtId="0" fontId="9" fillId="0" borderId="0" applyFill="0" applyBorder="0" applyAlignment="0"/>
    <xf numFmtId="201" fontId="106" fillId="0" borderId="0" applyFill="0" applyBorder="0" applyAlignment="0"/>
    <xf numFmtId="202" fontId="106" fillId="0" borderId="0" applyFill="0" applyBorder="0" applyAlignment="0"/>
    <xf numFmtId="203" fontId="106" fillId="0" borderId="0" applyFill="0" applyBorder="0" applyAlignment="0"/>
    <xf numFmtId="204" fontId="9" fillId="0" borderId="0" applyFill="0" applyBorder="0" applyAlignment="0"/>
    <xf numFmtId="205" fontId="106" fillId="0" borderId="0" applyFill="0" applyBorder="0" applyAlignment="0"/>
    <xf numFmtId="206" fontId="106" fillId="0" borderId="0" applyFill="0" applyBorder="0" applyAlignment="0"/>
    <xf numFmtId="201" fontId="106" fillId="0" borderId="0" applyFill="0" applyBorder="0" applyAlignment="0"/>
    <xf numFmtId="0" fontId="107" fillId="27" borderId="17" applyNumberFormat="0" applyAlignment="0" applyProtection="0"/>
    <xf numFmtId="0" fontId="107" fillId="27" borderId="17" applyNumberFormat="0" applyAlignment="0" applyProtection="0"/>
    <xf numFmtId="0" fontId="107" fillId="27" borderId="17" applyNumberFormat="0" applyAlignment="0" applyProtection="0"/>
    <xf numFmtId="0" fontId="108" fillId="0" borderId="0"/>
    <xf numFmtId="207" fontId="109" fillId="0" borderId="16" applyBorder="0"/>
    <xf numFmtId="207" fontId="110" fillId="0" borderId="18">
      <protection locked="0"/>
    </xf>
    <xf numFmtId="208" fontId="78" fillId="0" borderId="0" applyFont="0" applyFill="0" applyBorder="0" applyAlignment="0" applyProtection="0"/>
    <xf numFmtId="209" fontId="111" fillId="0" borderId="18"/>
    <xf numFmtId="0" fontId="112" fillId="28" borderId="19" applyNumberFormat="0" applyAlignment="0" applyProtection="0"/>
    <xf numFmtId="0" fontId="112" fillId="28" borderId="19" applyNumberFormat="0" applyAlignment="0" applyProtection="0"/>
    <xf numFmtId="0" fontId="112" fillId="28" borderId="19" applyNumberFormat="0" applyAlignment="0" applyProtection="0"/>
    <xf numFmtId="165" fontId="72" fillId="0" borderId="0" applyFont="0" applyFill="0" applyBorder="0" applyAlignment="0" applyProtection="0"/>
    <xf numFmtId="1" fontId="113" fillId="0" borderId="6" applyBorder="0"/>
    <xf numFmtId="210" fontId="114" fillId="0" borderId="0"/>
    <xf numFmtId="210" fontId="114" fillId="0" borderId="0"/>
    <xf numFmtId="210" fontId="114" fillId="0" borderId="0"/>
    <xf numFmtId="210" fontId="114" fillId="0" borderId="0"/>
    <xf numFmtId="210" fontId="114" fillId="0" borderId="0"/>
    <xf numFmtId="210" fontId="114" fillId="0" borderId="0"/>
    <xf numFmtId="210" fontId="114" fillId="0" borderId="0"/>
    <xf numFmtId="210" fontId="114" fillId="0" borderId="0"/>
    <xf numFmtId="0" fontId="115" fillId="0" borderId="2"/>
    <xf numFmtId="211" fontId="92" fillId="0" borderId="0" applyFont="0" applyFill="0" applyBorder="0" applyAlignment="0" applyProtection="0"/>
    <xf numFmtId="211" fontId="9" fillId="0" borderId="0" applyFont="0" applyFill="0" applyBorder="0" applyAlignment="0" applyProtection="0"/>
    <xf numFmtId="211" fontId="116" fillId="0" borderId="0" applyFont="0" applyFill="0" applyBorder="0" applyAlignment="0" applyProtection="0"/>
    <xf numFmtId="211" fontId="9" fillId="0" borderId="0" applyFont="0" applyFill="0" applyBorder="0" applyAlignment="0" applyProtection="0"/>
    <xf numFmtId="211" fontId="117" fillId="0" borderId="0" applyFont="0" applyFill="0" applyBorder="0" applyAlignment="0" applyProtection="0"/>
    <xf numFmtId="182" fontId="92" fillId="0" borderId="0" applyFont="0" applyFill="0" applyBorder="0" applyAlignment="0" applyProtection="0"/>
    <xf numFmtId="182" fontId="92" fillId="0" borderId="0" applyFont="0" applyFill="0" applyBorder="0" applyAlignment="0" applyProtection="0"/>
    <xf numFmtId="182" fontId="92" fillId="0" borderId="0" applyFont="0" applyFill="0" applyBorder="0" applyAlignment="0" applyProtection="0"/>
    <xf numFmtId="182" fontId="92" fillId="0" borderId="0" applyFont="0" applyFill="0" applyBorder="0" applyAlignment="0" applyProtection="0"/>
    <xf numFmtId="182" fontId="92" fillId="0" borderId="0" applyFont="0" applyFill="0" applyBorder="0" applyAlignment="0" applyProtection="0"/>
    <xf numFmtId="182" fontId="118" fillId="0" borderId="0" applyFont="0" applyFill="0" applyBorder="0" applyAlignment="0" applyProtection="0"/>
    <xf numFmtId="211" fontId="33" fillId="0" borderId="0" applyFont="0" applyFill="0" applyBorder="0" applyAlignment="0" applyProtection="0"/>
    <xf numFmtId="182" fontId="33" fillId="0" borderId="0" applyFont="0" applyFill="0" applyBorder="0" applyAlignment="0" applyProtection="0"/>
    <xf numFmtId="211" fontId="92" fillId="0" borderId="0" applyFont="0" applyFill="0" applyBorder="0" applyAlignment="0" applyProtection="0"/>
    <xf numFmtId="211" fontId="92" fillId="0" borderId="0" applyFont="0" applyFill="0" applyBorder="0" applyAlignment="0" applyProtection="0"/>
    <xf numFmtId="211" fontId="92" fillId="0" borderId="0" applyFont="0" applyFill="0" applyBorder="0" applyAlignment="0" applyProtection="0"/>
    <xf numFmtId="211" fontId="92" fillId="0" borderId="0" applyFont="0" applyFill="0" applyBorder="0" applyAlignment="0" applyProtection="0"/>
    <xf numFmtId="179" fontId="92" fillId="0" borderId="0" applyFont="0" applyFill="0" applyBorder="0" applyAlignment="0" applyProtection="0"/>
    <xf numFmtId="211" fontId="92" fillId="0" borderId="0" applyFont="0" applyFill="0" applyBorder="0" applyAlignment="0" applyProtection="0"/>
    <xf numFmtId="211" fontId="92" fillId="0" borderId="0" applyFont="0" applyFill="0" applyBorder="0" applyAlignment="0" applyProtection="0"/>
    <xf numFmtId="211" fontId="92" fillId="0" borderId="0" applyFont="0" applyFill="0" applyBorder="0" applyAlignment="0" applyProtection="0"/>
    <xf numFmtId="211" fontId="9" fillId="0" borderId="0" applyFont="0" applyFill="0" applyBorder="0" applyAlignment="0" applyProtection="0"/>
    <xf numFmtId="211" fontId="9" fillId="0" borderId="0" applyFont="0" applyFill="0" applyBorder="0" applyAlignment="0" applyProtection="0"/>
    <xf numFmtId="211" fontId="33" fillId="0" borderId="0" applyFont="0" applyFill="0" applyBorder="0" applyAlignment="0" applyProtection="0"/>
    <xf numFmtId="211" fontId="92" fillId="0" borderId="0" applyFont="0" applyFill="0" applyBorder="0" applyAlignment="0" applyProtection="0"/>
    <xf numFmtId="205" fontId="106" fillId="0" borderId="0" applyFont="0" applyFill="0" applyBorder="0" applyAlignment="0" applyProtection="0"/>
    <xf numFmtId="164" fontId="9" fillId="0" borderId="0" applyFont="0" applyFill="0" applyBorder="0" applyAlignment="0" applyProtection="0"/>
    <xf numFmtId="164" fontId="117" fillId="0" borderId="0" applyFont="0" applyFill="0" applyBorder="0" applyAlignment="0" applyProtection="0"/>
    <xf numFmtId="164" fontId="33" fillId="0" borderId="0" applyFont="0" applyFill="0" applyBorder="0" applyAlignment="0" applyProtection="0"/>
    <xf numFmtId="189" fontId="33" fillId="0" borderId="0" applyFont="0" applyFill="0" applyBorder="0" applyAlignment="0" applyProtection="0"/>
    <xf numFmtId="164" fontId="9" fillId="0" borderId="0" applyFont="0" applyFill="0" applyBorder="0" applyAlignment="0" applyProtection="0"/>
    <xf numFmtId="165" fontId="9" fillId="0" borderId="0" applyFill="0" applyBorder="0" applyAlignment="0" applyProtection="0"/>
    <xf numFmtId="164" fontId="92" fillId="0" borderId="0" applyFont="0" applyFill="0" applyBorder="0" applyAlignment="0" applyProtection="0"/>
    <xf numFmtId="164" fontId="5" fillId="0" borderId="0" applyFont="0" applyFill="0" applyBorder="0" applyAlignment="0" applyProtection="0"/>
    <xf numFmtId="164" fontId="9" fillId="0" borderId="0" applyFont="0" applyFill="0" applyBorder="0" applyAlignment="0" applyProtection="0"/>
    <xf numFmtId="164" fontId="3" fillId="0" borderId="0" applyFont="0" applyFill="0" applyBorder="0" applyAlignment="0" applyProtection="0"/>
    <xf numFmtId="164" fontId="92" fillId="0" borderId="0" applyFont="0" applyFill="0" applyBorder="0" applyAlignment="0" applyProtection="0"/>
    <xf numFmtId="164" fontId="92" fillId="0" borderId="0" applyFont="0" applyFill="0" applyBorder="0" applyAlignment="0" applyProtection="0"/>
    <xf numFmtId="164" fontId="92" fillId="0" borderId="0" applyFont="0" applyFill="0" applyBorder="0" applyAlignment="0" applyProtection="0"/>
    <xf numFmtId="212" fontId="92" fillId="0" borderId="0" applyFont="0" applyFill="0" applyBorder="0" applyAlignment="0" applyProtection="0"/>
    <xf numFmtId="212" fontId="92" fillId="0" borderId="0" applyFont="0" applyFill="0" applyBorder="0" applyAlignment="0" applyProtection="0"/>
    <xf numFmtId="164" fontId="92" fillId="0" borderId="0" applyFont="0" applyFill="0" applyBorder="0" applyAlignment="0" applyProtection="0"/>
    <xf numFmtId="43" fontId="92" fillId="0" borderId="0" applyFont="0" applyFill="0" applyBorder="0" applyAlignment="0" applyProtection="0"/>
    <xf numFmtId="212" fontId="23" fillId="0" borderId="0" applyFont="0" applyFill="0" applyBorder="0" applyAlignment="0" applyProtection="0"/>
    <xf numFmtId="212" fontId="23" fillId="0" borderId="0" applyFont="0" applyFill="0" applyBorder="0" applyAlignment="0" applyProtection="0"/>
    <xf numFmtId="212" fontId="23" fillId="0" borderId="0" applyFont="0" applyFill="0" applyBorder="0" applyAlignment="0" applyProtection="0"/>
    <xf numFmtId="213" fontId="119"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4" fontId="9" fillId="0" borderId="0" applyFont="0" applyFill="0" applyBorder="0" applyAlignment="0" applyProtection="0"/>
    <xf numFmtId="164" fontId="9" fillId="0" borderId="0" applyFont="0" applyFill="0" applyBorder="0" applyAlignment="0" applyProtection="0"/>
    <xf numFmtId="164" fontId="3" fillId="0" borderId="0" applyFont="0" applyFill="0" applyBorder="0" applyAlignment="0" applyProtection="0"/>
    <xf numFmtId="212" fontId="9" fillId="0" borderId="0" applyFont="0" applyFill="0" applyBorder="0" applyAlignment="0" applyProtection="0"/>
    <xf numFmtId="212" fontId="9" fillId="0" borderId="0" applyFont="0" applyFill="0" applyBorder="0" applyAlignment="0" applyProtection="0"/>
    <xf numFmtId="212" fontId="9" fillId="0" borderId="0" applyFont="0" applyFill="0" applyBorder="0" applyAlignment="0" applyProtection="0"/>
    <xf numFmtId="212" fontId="9" fillId="0" borderId="0" applyFont="0" applyFill="0" applyBorder="0" applyAlignment="0" applyProtection="0"/>
    <xf numFmtId="212" fontId="9" fillId="0" borderId="0" applyFont="0" applyFill="0" applyBorder="0" applyAlignment="0" applyProtection="0"/>
    <xf numFmtId="212" fontId="9" fillId="0" borderId="0" applyFont="0" applyFill="0" applyBorder="0" applyAlignment="0" applyProtection="0"/>
    <xf numFmtId="212" fontId="9" fillId="0" borderId="0" applyFont="0" applyFill="0" applyBorder="0" applyAlignment="0" applyProtection="0"/>
    <xf numFmtId="164" fontId="9" fillId="0" borderId="0" applyFont="0" applyFill="0" applyBorder="0" applyAlignment="0" applyProtection="0"/>
    <xf numFmtId="164" fontId="92" fillId="0" borderId="0" applyFont="0" applyFill="0" applyBorder="0" applyAlignment="0" applyProtection="0"/>
    <xf numFmtId="164" fontId="92" fillId="0" borderId="0" applyFont="0" applyFill="0" applyBorder="0" applyAlignment="0" applyProtection="0"/>
    <xf numFmtId="212" fontId="9" fillId="0" borderId="0" applyFont="0" applyFill="0" applyBorder="0" applyAlignment="0" applyProtection="0"/>
    <xf numFmtId="212" fontId="9" fillId="0" borderId="0" applyFont="0" applyFill="0" applyBorder="0" applyAlignment="0" applyProtection="0"/>
    <xf numFmtId="212" fontId="9" fillId="0" borderId="0" applyFont="0" applyFill="0" applyBorder="0" applyAlignment="0" applyProtection="0"/>
    <xf numFmtId="212" fontId="9" fillId="0" borderId="0" applyFont="0" applyFill="0" applyBorder="0" applyAlignment="0" applyProtection="0"/>
    <xf numFmtId="212" fontId="9" fillId="0" borderId="0" applyFont="0" applyFill="0" applyBorder="0" applyAlignment="0" applyProtection="0"/>
    <xf numFmtId="212" fontId="9" fillId="0" borderId="0" applyFont="0" applyFill="0" applyBorder="0" applyAlignment="0" applyProtection="0"/>
    <xf numFmtId="212" fontId="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164" fontId="92" fillId="0" borderId="0" applyFont="0" applyFill="0" applyBorder="0" applyAlignment="0" applyProtection="0"/>
    <xf numFmtId="212" fontId="23" fillId="0" borderId="0" applyFont="0" applyFill="0" applyBorder="0" applyAlignment="0" applyProtection="0"/>
    <xf numFmtId="216" fontId="23" fillId="0" borderId="0" applyFont="0" applyFill="0" applyBorder="0" applyAlignment="0" applyProtection="0"/>
    <xf numFmtId="212" fontId="92" fillId="0" borderId="0" applyFont="0" applyFill="0" applyBorder="0" applyAlignment="0" applyProtection="0"/>
    <xf numFmtId="42" fontId="82" fillId="0" borderId="0" applyFont="0" applyFill="0" applyBorder="0" applyAlignment="0" applyProtection="0"/>
    <xf numFmtId="217" fontId="118" fillId="0" borderId="0" applyFont="0" applyFill="0" applyBorder="0" applyAlignment="0" applyProtection="0"/>
    <xf numFmtId="0" fontId="118" fillId="0" borderId="0" applyFont="0" applyFill="0" applyBorder="0" applyAlignment="0" applyProtection="0"/>
    <xf numFmtId="212" fontId="92" fillId="0" borderId="0" applyFont="0" applyFill="0" applyBorder="0" applyAlignment="0" applyProtection="0"/>
    <xf numFmtId="212" fontId="9" fillId="0" borderId="0" applyFont="0" applyFill="0" applyBorder="0" applyAlignment="0" applyProtection="0"/>
    <xf numFmtId="212" fontId="92" fillId="0" borderId="0" applyFont="0" applyFill="0" applyBorder="0" applyAlignment="0" applyProtection="0"/>
    <xf numFmtId="165" fontId="92" fillId="0" borderId="0" applyFont="0" applyFill="0" applyBorder="0" applyAlignment="0" applyProtection="0"/>
    <xf numFmtId="212" fontId="9" fillId="0" borderId="0" applyFont="0" applyFill="0" applyBorder="0" applyAlignment="0" applyProtection="0"/>
    <xf numFmtId="178" fontId="118" fillId="0" borderId="0" applyFont="0" applyFill="0" applyBorder="0" applyAlignment="0" applyProtection="0"/>
    <xf numFmtId="164" fontId="3" fillId="0" borderId="0" applyFont="0" applyFill="0" applyBorder="0" applyAlignment="0" applyProtection="0"/>
    <xf numFmtId="212" fontId="120" fillId="0" borderId="0" applyFont="0" applyFill="0" applyBorder="0" applyAlignment="0" applyProtection="0"/>
    <xf numFmtId="181" fontId="121" fillId="0" borderId="0" applyFont="0" applyFill="0" applyBorder="0" applyAlignment="0" applyProtection="0"/>
    <xf numFmtId="218" fontId="3" fillId="0" borderId="0" applyFont="0" applyFill="0" applyBorder="0" applyAlignment="0" applyProtection="0"/>
    <xf numFmtId="208" fontId="3" fillId="0" borderId="0" applyFont="0" applyFill="0" applyBorder="0" applyAlignment="0" applyProtection="0"/>
    <xf numFmtId="172" fontId="121" fillId="0" borderId="0" applyFont="0" applyFill="0" applyBorder="0" applyAlignment="0" applyProtection="0"/>
    <xf numFmtId="200" fontId="121" fillId="0" borderId="0" applyFont="0" applyFill="0" applyBorder="0" applyAlignment="0" applyProtection="0"/>
    <xf numFmtId="199" fontId="121" fillId="0" borderId="0" applyFont="0" applyFill="0" applyBorder="0" applyAlignment="0" applyProtection="0"/>
    <xf numFmtId="219" fontId="121" fillId="0" borderId="0" applyFont="0" applyFill="0" applyBorder="0" applyAlignment="0" applyProtection="0"/>
    <xf numFmtId="219" fontId="121" fillId="0" borderId="0" applyFont="0" applyFill="0" applyBorder="0" applyAlignment="0" applyProtection="0"/>
    <xf numFmtId="219" fontId="121" fillId="0" borderId="0" applyFont="0" applyFill="0" applyBorder="0" applyAlignment="0" applyProtection="0"/>
    <xf numFmtId="215" fontId="121" fillId="0" borderId="0" applyFont="0" applyFill="0" applyBorder="0" applyAlignment="0" applyProtection="0"/>
    <xf numFmtId="215" fontId="121" fillId="0" borderId="0" applyFont="0" applyFill="0" applyBorder="0" applyAlignment="0" applyProtection="0"/>
    <xf numFmtId="215" fontId="121" fillId="0" borderId="0" applyFont="0" applyFill="0" applyBorder="0" applyAlignment="0" applyProtection="0"/>
    <xf numFmtId="199" fontId="121" fillId="0" borderId="0" applyFont="0" applyFill="0" applyBorder="0" applyAlignment="0" applyProtection="0"/>
    <xf numFmtId="199" fontId="121" fillId="0" borderId="0" applyFont="0" applyFill="0" applyBorder="0" applyAlignment="0" applyProtection="0"/>
    <xf numFmtId="200" fontId="121" fillId="0" borderId="0" applyFont="0" applyFill="0" applyBorder="0" applyAlignment="0" applyProtection="0"/>
    <xf numFmtId="200" fontId="121" fillId="0" borderId="0" applyFont="0" applyFill="0" applyBorder="0" applyAlignment="0" applyProtection="0"/>
    <xf numFmtId="200" fontId="121" fillId="0" borderId="0" applyFont="0" applyFill="0" applyBorder="0" applyAlignment="0" applyProtection="0"/>
    <xf numFmtId="200" fontId="121" fillId="0" borderId="0" applyFont="0" applyFill="0" applyBorder="0" applyAlignment="0" applyProtection="0"/>
    <xf numFmtId="200" fontId="121" fillId="0" borderId="0" applyFont="0" applyFill="0" applyBorder="0" applyAlignment="0" applyProtection="0"/>
    <xf numFmtId="172" fontId="121" fillId="0" borderId="0" applyFont="0" applyFill="0" applyBorder="0" applyAlignment="0" applyProtection="0"/>
    <xf numFmtId="199" fontId="121" fillId="0" borderId="0" applyFont="0" applyFill="0" applyBorder="0" applyAlignment="0" applyProtection="0"/>
    <xf numFmtId="41" fontId="121" fillId="0" borderId="0" applyFont="0" applyFill="0" applyBorder="0" applyAlignment="0" applyProtection="0"/>
    <xf numFmtId="199" fontId="121" fillId="0" borderId="0" applyFont="0" applyFill="0" applyBorder="0" applyAlignment="0" applyProtection="0"/>
    <xf numFmtId="181" fontId="121" fillId="0" borderId="0" applyFont="0" applyFill="0" applyBorder="0" applyAlignment="0" applyProtection="0"/>
    <xf numFmtId="199" fontId="121" fillId="0" borderId="0" applyFont="0" applyFill="0" applyBorder="0" applyAlignment="0" applyProtection="0"/>
    <xf numFmtId="164" fontId="9" fillId="0" borderId="0" applyFont="0" applyFill="0" applyBorder="0" applyAlignment="0" applyProtection="0"/>
    <xf numFmtId="181" fontId="121" fillId="0" borderId="0" applyFont="0" applyFill="0" applyBorder="0" applyAlignment="0" applyProtection="0"/>
    <xf numFmtId="181" fontId="121" fillId="0" borderId="0" applyFont="0" applyFill="0" applyBorder="0" applyAlignment="0" applyProtection="0"/>
    <xf numFmtId="181" fontId="121" fillId="0" borderId="0" applyFont="0" applyFill="0" applyBorder="0" applyAlignment="0" applyProtection="0"/>
    <xf numFmtId="164" fontId="3" fillId="0" borderId="0" applyFont="0" applyFill="0" applyBorder="0" applyAlignment="0" applyProtection="0"/>
    <xf numFmtId="164" fontId="33" fillId="0" borderId="0" applyFont="0" applyFill="0" applyBorder="0" applyAlignment="0" applyProtection="0"/>
    <xf numFmtId="211" fontId="9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220" fontId="92" fillId="0" borderId="0" applyFont="0" applyFill="0" applyBorder="0" applyAlignment="0" applyProtection="0"/>
    <xf numFmtId="220" fontId="92" fillId="0" borderId="0" applyFont="0" applyFill="0" applyBorder="0" applyAlignment="0" applyProtection="0"/>
    <xf numFmtId="220" fontId="92" fillId="0" borderId="0" applyFont="0" applyFill="0" applyBorder="0" applyAlignment="0" applyProtection="0"/>
    <xf numFmtId="221" fontId="9" fillId="0" borderId="0" applyFont="0" applyFill="0" applyBorder="0" applyAlignment="0" applyProtection="0"/>
    <xf numFmtId="164" fontId="33" fillId="0" borderId="0" applyFont="0" applyFill="0" applyBorder="0" applyAlignment="0" applyProtection="0"/>
    <xf numFmtId="164" fontId="121" fillId="0" borderId="0" applyFont="0" applyFill="0" applyBorder="0" applyAlignment="0" applyProtection="0"/>
    <xf numFmtId="212" fontId="120" fillId="0" borderId="0" applyFont="0" applyFill="0" applyBorder="0" applyAlignment="0" applyProtection="0"/>
    <xf numFmtId="212" fontId="92" fillId="0" borderId="0" applyFont="0" applyFill="0" applyBorder="0" applyAlignment="0" applyProtection="0"/>
    <xf numFmtId="214" fontId="92" fillId="0" borderId="0" applyFont="0" applyFill="0" applyBorder="0" applyAlignment="0" applyProtection="0"/>
    <xf numFmtId="164" fontId="92" fillId="0" borderId="0" applyFont="0" applyFill="0" applyBorder="0" applyAlignment="0" applyProtection="0"/>
    <xf numFmtId="164" fontId="3" fillId="0" borderId="0" applyFont="0" applyFill="0" applyBorder="0" applyAlignment="0" applyProtection="0"/>
    <xf numFmtId="164" fontId="122" fillId="0" borderId="0" applyFont="0" applyFill="0" applyBorder="0" applyAlignment="0" applyProtection="0"/>
    <xf numFmtId="181" fontId="3" fillId="0" borderId="0" applyFont="0" applyFill="0" applyBorder="0" applyAlignment="0" applyProtection="0"/>
    <xf numFmtId="41"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222" fontId="120" fillId="0" borderId="0" applyFont="0" applyFill="0" applyBorder="0" applyAlignment="0" applyProtection="0"/>
    <xf numFmtId="212" fontId="120" fillId="0" borderId="0" applyFont="0" applyFill="0" applyBorder="0" applyAlignment="0" applyProtection="0"/>
    <xf numFmtId="212" fontId="120" fillId="0" borderId="0" applyFont="0" applyFill="0" applyBorder="0" applyAlignment="0" applyProtection="0"/>
    <xf numFmtId="212" fontId="120" fillId="0" borderId="0" applyFont="0" applyFill="0" applyBorder="0" applyAlignment="0" applyProtection="0"/>
    <xf numFmtId="212" fontId="120" fillId="0" borderId="0" applyFont="0" applyFill="0" applyBorder="0" applyAlignment="0" applyProtection="0"/>
    <xf numFmtId="212" fontId="120" fillId="0" borderId="0" applyFont="0" applyFill="0" applyBorder="0" applyAlignment="0" applyProtection="0"/>
    <xf numFmtId="222" fontId="120" fillId="0" borderId="0" applyFont="0" applyFill="0" applyBorder="0" applyAlignment="0" applyProtection="0"/>
    <xf numFmtId="222" fontId="120" fillId="0" borderId="0" applyFont="0" applyFill="0" applyBorder="0" applyAlignment="0" applyProtection="0"/>
    <xf numFmtId="164" fontId="12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212" fontId="121" fillId="0" borderId="0" applyFont="0" applyFill="0" applyBorder="0" applyAlignment="0" applyProtection="0"/>
    <xf numFmtId="212" fontId="33" fillId="0" borderId="0" applyFont="0" applyFill="0" applyBorder="0" applyAlignment="0" applyProtection="0"/>
    <xf numFmtId="167" fontId="33" fillId="0" borderId="0" applyFont="0" applyFill="0" applyBorder="0" applyAlignment="0" applyProtection="0"/>
    <xf numFmtId="164" fontId="92" fillId="0" borderId="0" applyFont="0" applyFill="0" applyBorder="0" applyAlignment="0" applyProtection="0"/>
    <xf numFmtId="212" fontId="9" fillId="0" borderId="0" applyFont="0" applyFill="0" applyBorder="0" applyAlignment="0" applyProtection="0"/>
    <xf numFmtId="164" fontId="5" fillId="0" borderId="0" applyFont="0" applyFill="0" applyBorder="0" applyAlignment="0" applyProtection="0"/>
    <xf numFmtId="212" fontId="123" fillId="0" borderId="0" applyFont="0" applyFill="0" applyBorder="0" applyAlignment="0" applyProtection="0"/>
    <xf numFmtId="212" fontId="123" fillId="0" borderId="0" applyFont="0" applyFill="0" applyBorder="0" applyAlignment="0" applyProtection="0"/>
    <xf numFmtId="212" fontId="123" fillId="0" borderId="0" applyFont="0" applyFill="0" applyBorder="0" applyAlignment="0" applyProtection="0"/>
    <xf numFmtId="212" fontId="123" fillId="0" borderId="0" applyFont="0" applyFill="0" applyBorder="0" applyAlignment="0" applyProtection="0"/>
    <xf numFmtId="212" fontId="123" fillId="0" borderId="0" applyFont="0" applyFill="0" applyBorder="0" applyAlignment="0" applyProtection="0"/>
    <xf numFmtId="212" fontId="123" fillId="0" borderId="0" applyFont="0" applyFill="0" applyBorder="0" applyAlignment="0" applyProtection="0"/>
    <xf numFmtId="212" fontId="123" fillId="0" borderId="0" applyFont="0" applyFill="0" applyBorder="0" applyAlignment="0" applyProtection="0"/>
    <xf numFmtId="212" fontId="92" fillId="0" borderId="0" applyFont="0" applyFill="0" applyBorder="0" applyAlignment="0" applyProtection="0"/>
    <xf numFmtId="166" fontId="121" fillId="0" borderId="0" applyFont="0" applyFill="0" applyBorder="0" applyAlignment="0" applyProtection="0"/>
    <xf numFmtId="166" fontId="121" fillId="0" borderId="0" applyFont="0" applyFill="0" applyBorder="0" applyAlignment="0" applyProtection="0"/>
    <xf numFmtId="164" fontId="9" fillId="0" borderId="0" applyFont="0" applyFill="0" applyBorder="0" applyAlignment="0" applyProtection="0"/>
    <xf numFmtId="212" fontId="3" fillId="0" borderId="0" applyFont="0" applyFill="0" applyBorder="0" applyAlignment="0" applyProtection="0"/>
    <xf numFmtId="212" fontId="123" fillId="0" borderId="0" applyFont="0" applyFill="0" applyBorder="0" applyAlignment="0" applyProtection="0"/>
    <xf numFmtId="212" fontId="123" fillId="0" borderId="0" applyFont="0" applyFill="0" applyBorder="0" applyAlignment="0" applyProtection="0"/>
    <xf numFmtId="212" fontId="123" fillId="0" borderId="0" applyFont="0" applyFill="0" applyBorder="0" applyAlignment="0" applyProtection="0"/>
    <xf numFmtId="212" fontId="123" fillId="0" borderId="0" applyFont="0" applyFill="0" applyBorder="0" applyAlignment="0" applyProtection="0"/>
    <xf numFmtId="212" fontId="123" fillId="0" borderId="0" applyFont="0" applyFill="0" applyBorder="0" applyAlignment="0" applyProtection="0"/>
    <xf numFmtId="212" fontId="123" fillId="0" borderId="0" applyFont="0" applyFill="0" applyBorder="0" applyAlignment="0" applyProtection="0"/>
    <xf numFmtId="212" fontId="123" fillId="0" borderId="0" applyFont="0" applyFill="0" applyBorder="0" applyAlignment="0" applyProtection="0"/>
    <xf numFmtId="166" fontId="121" fillId="0" borderId="0" applyFont="0" applyFill="0" applyBorder="0" applyAlignment="0" applyProtection="0"/>
    <xf numFmtId="43" fontId="9" fillId="0" borderId="0" applyFont="0" applyFill="0" applyBorder="0" applyAlignment="0" applyProtection="0"/>
    <xf numFmtId="164" fontId="121" fillId="0" borderId="0" applyFont="0" applyFill="0" applyBorder="0" applyAlignment="0" applyProtection="0"/>
    <xf numFmtId="184" fontId="92" fillId="0" borderId="0" applyFont="0" applyFill="0" applyBorder="0" applyAlignment="0" applyProtection="0"/>
    <xf numFmtId="212" fontId="92" fillId="0" borderId="0" applyFont="0" applyFill="0" applyBorder="0" applyAlignment="0" applyProtection="0"/>
    <xf numFmtId="164" fontId="33" fillId="0" borderId="0" applyFont="0" applyFill="0" applyBorder="0" applyAlignment="0" applyProtection="0"/>
    <xf numFmtId="164" fontId="44" fillId="0" borderId="0" applyFont="0" applyFill="0" applyBorder="0" applyAlignment="0" applyProtection="0"/>
    <xf numFmtId="41" fontId="82" fillId="0" borderId="0" applyFont="0" applyFill="0" applyBorder="0" applyAlignment="0" applyProtection="0"/>
    <xf numFmtId="41" fontId="82" fillId="0" borderId="0" applyFont="0" applyFill="0" applyBorder="0" applyAlignment="0" applyProtection="0"/>
    <xf numFmtId="164" fontId="121" fillId="0" borderId="0" applyFont="0" applyFill="0" applyBorder="0" applyAlignment="0" applyProtection="0"/>
    <xf numFmtId="164" fontId="5" fillId="0" borderId="0" applyFont="0" applyFill="0" applyBorder="0" applyAlignment="0" applyProtection="0"/>
    <xf numFmtId="212" fontId="92" fillId="0" borderId="0" applyFont="0" applyFill="0" applyBorder="0" applyAlignment="0" applyProtection="0"/>
    <xf numFmtId="164" fontId="92" fillId="0" borderId="0" applyFont="0" applyFill="0" applyBorder="0" applyAlignment="0" applyProtection="0"/>
    <xf numFmtId="211" fontId="92" fillId="0" borderId="0" applyFont="0" applyFill="0" applyBorder="0" applyAlignment="0" applyProtection="0"/>
    <xf numFmtId="223" fontId="121" fillId="0" borderId="0" applyFont="0" applyFill="0" applyBorder="0" applyAlignment="0" applyProtection="0"/>
    <xf numFmtId="224" fontId="44" fillId="0" borderId="0"/>
    <xf numFmtId="3" fontId="9" fillId="0" borderId="0" applyFont="0" applyFill="0" applyBorder="0" applyAlignment="0" applyProtection="0"/>
    <xf numFmtId="3" fontId="9" fillId="0" borderId="0" applyFont="0" applyFill="0" applyBorder="0" applyAlignment="0" applyProtection="0"/>
    <xf numFmtId="0" fontId="124" fillId="0" borderId="0" applyNumberFormat="0" applyAlignment="0">
      <alignment horizontal="left"/>
    </xf>
    <xf numFmtId="189" fontId="123" fillId="0" borderId="0" applyFont="0" applyFill="0" applyBorder="0" applyAlignment="0" applyProtection="0"/>
    <xf numFmtId="225" fontId="125" fillId="0" borderId="0">
      <protection locked="0"/>
    </xf>
    <xf numFmtId="226" fontId="125" fillId="0" borderId="0">
      <protection locked="0"/>
    </xf>
    <xf numFmtId="227" fontId="126" fillId="0" borderId="11">
      <protection locked="0"/>
    </xf>
    <xf numFmtId="228" fontId="125" fillId="0" borderId="0">
      <protection locked="0"/>
    </xf>
    <xf numFmtId="229" fontId="125" fillId="0" borderId="0">
      <protection locked="0"/>
    </xf>
    <xf numFmtId="228" fontId="125" fillId="0" borderId="0" applyNumberFormat="0">
      <protection locked="0"/>
    </xf>
    <xf numFmtId="228" fontId="125" fillId="0" borderId="0">
      <protection locked="0"/>
    </xf>
    <xf numFmtId="207" fontId="127" fillId="0" borderId="9"/>
    <xf numFmtId="230" fontId="127" fillId="0" borderId="9"/>
    <xf numFmtId="201" fontId="106" fillId="0" borderId="0" applyFont="0" applyFill="0" applyBorder="0" applyAlignment="0" applyProtection="0"/>
    <xf numFmtId="231" fontId="92" fillId="0" borderId="0" applyFont="0" applyFill="0" applyBorder="0" applyAlignment="0" applyProtection="0"/>
    <xf numFmtId="231" fontId="92" fillId="0" borderId="0" applyFont="0" applyFill="0" applyBorder="0" applyAlignment="0" applyProtection="0"/>
    <xf numFmtId="231" fontId="92" fillId="0" borderId="0" applyFont="0" applyFill="0" applyBorder="0" applyAlignment="0" applyProtection="0"/>
    <xf numFmtId="231" fontId="92" fillId="0" borderId="0" applyFont="0" applyFill="0" applyBorder="0" applyAlignment="0" applyProtection="0"/>
    <xf numFmtId="231" fontId="92" fillId="0" borderId="0" applyFont="0" applyFill="0" applyBorder="0" applyAlignment="0" applyProtection="0"/>
    <xf numFmtId="231" fontId="92" fillId="0" borderId="0" applyFont="0" applyFill="0" applyBorder="0" applyAlignment="0" applyProtection="0"/>
    <xf numFmtId="232" fontId="33" fillId="0" borderId="0" applyFont="0" applyFill="0" applyBorder="0" applyAlignment="0" applyProtection="0"/>
    <xf numFmtId="233" fontId="9" fillId="0" borderId="0"/>
    <xf numFmtId="207" fontId="68" fillId="0" borderId="9">
      <alignment horizontal="center"/>
      <protection hidden="1"/>
    </xf>
    <xf numFmtId="234" fontId="128" fillId="0" borderId="9">
      <alignment horizontal="center"/>
      <protection hidden="1"/>
    </xf>
    <xf numFmtId="207" fontId="68" fillId="0" borderId="9">
      <alignment horizontal="center"/>
      <protection hidden="1"/>
    </xf>
    <xf numFmtId="207" fontId="68" fillId="0" borderId="9">
      <alignment horizontal="center"/>
      <protection hidden="1"/>
    </xf>
    <xf numFmtId="207" fontId="68" fillId="0" borderId="9">
      <alignment horizontal="center"/>
      <protection hidden="1"/>
    </xf>
    <xf numFmtId="2" fontId="68" fillId="0" borderId="9">
      <alignment horizontal="center"/>
      <protection hidden="1"/>
    </xf>
    <xf numFmtId="0" fontId="9" fillId="0" borderId="0" applyFont="0" applyFill="0" applyBorder="0" applyAlignment="0" applyProtection="0"/>
    <xf numFmtId="0" fontId="9" fillId="0" borderId="0" applyFont="0" applyFill="0" applyBorder="0" applyAlignment="0" applyProtection="0"/>
    <xf numFmtId="14" fontId="82" fillId="0" borderId="0" applyFill="0" applyBorder="0" applyAlignment="0"/>
    <xf numFmtId="0" fontId="34" fillId="0" borderId="0" applyProtection="0"/>
    <xf numFmtId="0" fontId="129" fillId="27" borderId="20" applyNumberFormat="0" applyAlignment="0" applyProtection="0"/>
    <xf numFmtId="0" fontId="130" fillId="14" borderId="17" applyNumberFormat="0" applyAlignment="0" applyProtection="0"/>
    <xf numFmtId="0" fontId="131" fillId="0" borderId="21" applyNumberFormat="0" applyFill="0" applyAlignment="0" applyProtection="0"/>
    <xf numFmtId="0" fontId="132" fillId="0" borderId="22" applyNumberFormat="0" applyFill="0" applyAlignment="0" applyProtection="0"/>
    <xf numFmtId="0" fontId="133" fillId="0" borderId="23" applyNumberFormat="0" applyFill="0" applyAlignment="0" applyProtection="0"/>
    <xf numFmtId="0" fontId="133" fillId="0" borderId="0" applyNumberFormat="0" applyFill="0" applyBorder="0" applyAlignment="0" applyProtection="0"/>
    <xf numFmtId="235" fontId="9" fillId="0" borderId="24">
      <alignment vertical="center"/>
    </xf>
    <xf numFmtId="236" fontId="9" fillId="0" borderId="0" applyFont="0" applyFill="0" applyBorder="0" applyAlignment="0" applyProtection="0"/>
    <xf numFmtId="237" fontId="9" fillId="0" borderId="0" applyFont="0" applyFill="0" applyBorder="0" applyAlignment="0" applyProtection="0"/>
    <xf numFmtId="0" fontId="134" fillId="0" borderId="0"/>
    <xf numFmtId="0" fontId="135" fillId="0" borderId="0" applyNumberFormat="0" applyFill="0" applyBorder="0" applyAlignment="0" applyProtection="0"/>
    <xf numFmtId="2" fontId="9" fillId="0" borderId="0" applyFont="0" applyFill="0" applyBorder="0" applyAlignment="0" applyProtection="0"/>
    <xf numFmtId="2" fontId="9" fillId="0" borderId="0" applyFont="0" applyFill="0" applyBorder="0" applyAlignment="0" applyProtection="0"/>
    <xf numFmtId="0" fontId="33" fillId="29" borderId="25" applyNumberFormat="0" applyFont="0" applyAlignment="0" applyProtection="0"/>
    <xf numFmtId="0" fontId="136" fillId="11" borderId="0" applyNumberFormat="0" applyBorder="0" applyAlignment="0" applyProtection="0"/>
    <xf numFmtId="38" fontId="137" fillId="2" borderId="0" applyNumberFormat="0" applyBorder="0" applyAlignment="0" applyProtection="0"/>
    <xf numFmtId="0" fontId="138" fillId="0" borderId="0" applyNumberFormat="0" applyFont="0" applyBorder="0" applyAlignment="0">
      <alignment horizontal="left" vertical="center"/>
    </xf>
    <xf numFmtId="0" fontId="139" fillId="0" borderId="0">
      <alignment horizontal="left"/>
    </xf>
    <xf numFmtId="0" fontId="16" fillId="0" borderId="26" applyNumberFormat="0" applyAlignment="0" applyProtection="0">
      <alignment horizontal="left" vertical="center"/>
    </xf>
    <xf numFmtId="0" fontId="16" fillId="0" borderId="27">
      <alignment horizontal="left" vertical="center"/>
    </xf>
    <xf numFmtId="0" fontId="131" fillId="0" borderId="21" applyNumberFormat="0" applyFill="0" applyAlignment="0" applyProtection="0"/>
    <xf numFmtId="0" fontId="132" fillId="0" borderId="22" applyNumberFormat="0" applyFill="0" applyAlignment="0" applyProtection="0"/>
    <xf numFmtId="0" fontId="133" fillId="0" borderId="23" applyNumberFormat="0" applyFill="0" applyAlignment="0" applyProtection="0"/>
    <xf numFmtId="0" fontId="133" fillId="0" borderId="0" applyNumberFormat="0" applyFill="0" applyBorder="0" applyAlignment="0" applyProtection="0"/>
    <xf numFmtId="195" fontId="78" fillId="0" borderId="0" applyFont="0" applyFill="0" applyBorder="0" applyAlignment="0" applyProtection="0"/>
    <xf numFmtId="10" fontId="137" fillId="2" borderId="2" applyNumberFormat="0" applyBorder="0" applyAlignment="0" applyProtection="0"/>
    <xf numFmtId="0" fontId="130" fillId="14" borderId="17" applyNumberFormat="0" applyAlignment="0" applyProtection="0"/>
    <xf numFmtId="0" fontId="112" fillId="28" borderId="19" applyNumberFormat="0" applyAlignment="0" applyProtection="0"/>
    <xf numFmtId="0" fontId="3" fillId="0" borderId="0"/>
    <xf numFmtId="0" fontId="5" fillId="0" borderId="0"/>
    <xf numFmtId="0" fontId="9" fillId="0" borderId="0"/>
    <xf numFmtId="0" fontId="140" fillId="0" borderId="28" applyNumberFormat="0" applyFill="0" applyAlignment="0" applyProtection="0"/>
    <xf numFmtId="0" fontId="141" fillId="0" borderId="29"/>
    <xf numFmtId="238" fontId="142" fillId="0" borderId="30"/>
    <xf numFmtId="0" fontId="34" fillId="0" borderId="0" applyNumberFormat="0" applyFont="0" applyFill="0" applyAlignment="0"/>
    <xf numFmtId="0" fontId="34" fillId="0" borderId="0" applyNumberFormat="0" applyFont="0" applyFill="0" applyAlignment="0"/>
    <xf numFmtId="0" fontId="143" fillId="30" borderId="0" applyNumberFormat="0" applyBorder="0" applyAlignment="0" applyProtection="0"/>
    <xf numFmtId="0" fontId="96" fillId="23" borderId="0" applyNumberFormat="0" applyBorder="0" applyAlignment="0" applyProtection="0"/>
    <xf numFmtId="0" fontId="96" fillId="24" borderId="0" applyNumberFormat="0" applyBorder="0" applyAlignment="0" applyProtection="0"/>
    <xf numFmtId="0" fontId="96" fillId="25" borderId="0" applyNumberFormat="0" applyBorder="0" applyAlignment="0" applyProtection="0"/>
    <xf numFmtId="0" fontId="96" fillId="20" borderId="0" applyNumberFormat="0" applyBorder="0" applyAlignment="0" applyProtection="0"/>
    <xf numFmtId="0" fontId="96" fillId="21" borderId="0" applyNumberFormat="0" applyBorder="0" applyAlignment="0" applyProtection="0"/>
    <xf numFmtId="0" fontId="96" fillId="26" borderId="0" applyNumberFormat="0" applyBorder="0" applyAlignment="0" applyProtection="0"/>
    <xf numFmtId="239" fontId="144" fillId="0" borderId="0"/>
    <xf numFmtId="0" fontId="145" fillId="0" borderId="0"/>
    <xf numFmtId="0" fontId="9" fillId="0" borderId="0"/>
    <xf numFmtId="0" fontId="9" fillId="0" borderId="0"/>
    <xf numFmtId="0" fontId="3" fillId="0" borderId="0"/>
    <xf numFmtId="0" fontId="82" fillId="0" borderId="0"/>
    <xf numFmtId="0" fontId="146" fillId="0" borderId="0"/>
    <xf numFmtId="0" fontId="147" fillId="0" borderId="0"/>
    <xf numFmtId="0" fontId="92" fillId="0" borderId="0"/>
    <xf numFmtId="0" fontId="9" fillId="0" borderId="0"/>
    <xf numFmtId="0" fontId="9" fillId="0" borderId="0"/>
    <xf numFmtId="0" fontId="9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19"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48" fillId="0" borderId="0"/>
    <xf numFmtId="0" fontId="9"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4" fillId="0" borderId="0"/>
    <xf numFmtId="0" fontId="34" fillId="0" borderId="0"/>
    <xf numFmtId="0" fontId="3" fillId="0" borderId="0"/>
    <xf numFmtId="0" fontId="1" fillId="0" borderId="0"/>
    <xf numFmtId="0" fontId="1" fillId="0" borderId="0"/>
    <xf numFmtId="0" fontId="1" fillId="0" borderId="0"/>
    <xf numFmtId="0" fontId="149" fillId="0" borderId="0"/>
    <xf numFmtId="0" fontId="33" fillId="0" borderId="0"/>
    <xf numFmtId="0" fontId="33" fillId="0" borderId="0"/>
    <xf numFmtId="0" fontId="33" fillId="0" borderId="0"/>
    <xf numFmtId="0" fontId="33" fillId="0" borderId="0"/>
    <xf numFmtId="0" fontId="150" fillId="0" borderId="0"/>
    <xf numFmtId="0" fontId="151" fillId="0" borderId="0"/>
    <xf numFmtId="0" fontId="92" fillId="0" borderId="0"/>
    <xf numFmtId="0" fontId="3" fillId="0" borderId="0"/>
    <xf numFmtId="0" fontId="151" fillId="0" borderId="0"/>
    <xf numFmtId="0" fontId="3" fillId="0" borderId="0"/>
    <xf numFmtId="0" fontId="9" fillId="0" borderId="0"/>
    <xf numFmtId="0" fontId="9" fillId="0" borderId="0"/>
    <xf numFmtId="0" fontId="44" fillId="0" borderId="0"/>
    <xf numFmtId="0" fontId="3" fillId="0" borderId="0"/>
    <xf numFmtId="0" fontId="44" fillId="0" borderId="0"/>
    <xf numFmtId="0" fontId="33" fillId="0" borderId="0"/>
    <xf numFmtId="0" fontId="9" fillId="0" borderId="0"/>
    <xf numFmtId="0" fontId="9" fillId="0" borderId="0"/>
    <xf numFmtId="0" fontId="3" fillId="0" borderId="0"/>
    <xf numFmtId="0" fontId="9" fillId="0" borderId="0"/>
    <xf numFmtId="0" fontId="121" fillId="0" borderId="0"/>
    <xf numFmtId="0" fontId="3" fillId="0" borderId="0"/>
    <xf numFmtId="0" fontId="3" fillId="0" borderId="0"/>
    <xf numFmtId="0" fontId="5" fillId="0" borderId="0"/>
    <xf numFmtId="0" fontId="33" fillId="0" borderId="0"/>
    <xf numFmtId="0" fontId="92" fillId="29" borderId="25" applyNumberFormat="0" applyFont="0" applyAlignment="0" applyProtection="0"/>
    <xf numFmtId="0" fontId="9" fillId="29" borderId="25" applyNumberFormat="0" applyFont="0" applyAlignment="0" applyProtection="0"/>
    <xf numFmtId="0" fontId="140" fillId="0" borderId="28" applyNumberFormat="0" applyFill="0" applyAlignment="0" applyProtection="0"/>
    <xf numFmtId="166" fontId="152" fillId="2" borderId="31"/>
    <xf numFmtId="0" fontId="153" fillId="0" borderId="0" applyNumberFormat="0" applyFill="0" applyBorder="0" applyAlignment="0" applyProtection="0"/>
    <xf numFmtId="0" fontId="33" fillId="0" borderId="0" applyNumberFormat="0" applyFill="0" applyBorder="0" applyAlignment="0" applyProtection="0"/>
    <xf numFmtId="166" fontId="154" fillId="2" borderId="31"/>
    <xf numFmtId="0" fontId="129" fillId="27" borderId="20" applyNumberFormat="0" applyAlignment="0" applyProtection="0"/>
    <xf numFmtId="10" fontId="9" fillId="0" borderId="0" applyFont="0" applyFill="0" applyBorder="0" applyAlignment="0" applyProtection="0"/>
    <xf numFmtId="10" fontId="9" fillId="0" borderId="0" applyFont="0" applyFill="0" applyBorder="0" applyAlignment="0" applyProtection="0"/>
    <xf numFmtId="9" fontId="15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5" fontId="78" fillId="0" borderId="0" applyFont="0" applyFill="0" applyBorder="0" applyAlignment="0" applyProtection="0"/>
    <xf numFmtId="0" fontId="33" fillId="0" borderId="0" applyNumberFormat="0" applyFill="0" applyBorder="0" applyAlignment="0" applyProtection="0"/>
    <xf numFmtId="1" fontId="21" fillId="0" borderId="0">
      <alignment horizontal="left"/>
    </xf>
    <xf numFmtId="186" fontId="78" fillId="0" borderId="0" applyFont="0" applyFill="0" applyBorder="0" applyAlignment="0" applyProtection="0"/>
    <xf numFmtId="186" fontId="78" fillId="0" borderId="0" applyFont="0" applyFill="0" applyBorder="0" applyAlignment="0" applyProtection="0"/>
    <xf numFmtId="193" fontId="78" fillId="0" borderId="0" applyFont="0" applyFill="0" applyBorder="0" applyAlignment="0" applyProtection="0"/>
    <xf numFmtId="186" fontId="78" fillId="0" borderId="0" applyFont="0" applyFill="0" applyBorder="0" applyAlignment="0" applyProtection="0"/>
    <xf numFmtId="186" fontId="78" fillId="0" borderId="0" applyFont="0" applyFill="0" applyBorder="0" applyAlignment="0" applyProtection="0"/>
    <xf numFmtId="193" fontId="78" fillId="0" borderId="0" applyFont="0" applyFill="0" applyBorder="0" applyAlignment="0" applyProtection="0"/>
    <xf numFmtId="1" fontId="156" fillId="0" borderId="0">
      <alignment horizontal="center"/>
    </xf>
    <xf numFmtId="1" fontId="157" fillId="0" borderId="1">
      <alignment horizontal="center"/>
    </xf>
    <xf numFmtId="194" fontId="78" fillId="0" borderId="0" applyFont="0" applyFill="0" applyBorder="0" applyAlignment="0" applyProtection="0"/>
    <xf numFmtId="1" fontId="35" fillId="0" borderId="2">
      <alignment horizontal="center" vertical="center"/>
    </xf>
    <xf numFmtId="194" fontId="78" fillId="0" borderId="0" applyFont="0" applyFill="0" applyBorder="0" applyAlignment="0" applyProtection="0"/>
    <xf numFmtId="194" fontId="78" fillId="0" borderId="0" applyFont="0" applyFill="0" applyBorder="0" applyAlignment="0" applyProtection="0"/>
    <xf numFmtId="194" fontId="78" fillId="0" borderId="0" applyFont="0" applyFill="0" applyBorder="0" applyAlignment="0" applyProtection="0"/>
    <xf numFmtId="195" fontId="78" fillId="0" borderId="0" applyFont="0" applyFill="0" applyBorder="0" applyAlignment="0" applyProtection="0"/>
    <xf numFmtId="0" fontId="141" fillId="0" borderId="0"/>
    <xf numFmtId="240" fontId="153" fillId="0" borderId="3">
      <alignment horizontal="right" vertical="center"/>
    </xf>
    <xf numFmtId="5" fontId="153" fillId="0" borderId="3">
      <alignment horizontal="right" vertical="center"/>
    </xf>
    <xf numFmtId="215" fontId="153" fillId="0" borderId="3">
      <alignment horizontal="right" vertical="center"/>
    </xf>
    <xf numFmtId="215" fontId="153" fillId="0" borderId="3">
      <alignment horizontal="right" vertical="center"/>
    </xf>
    <xf numFmtId="215" fontId="153" fillId="0" borderId="3">
      <alignment horizontal="right" vertical="center"/>
    </xf>
    <xf numFmtId="241" fontId="33" fillId="0" borderId="3">
      <alignment horizontal="right" vertical="center"/>
    </xf>
    <xf numFmtId="241" fontId="33" fillId="0" borderId="3">
      <alignment horizontal="right" vertical="center"/>
    </xf>
    <xf numFmtId="241" fontId="33" fillId="0" borderId="3">
      <alignment horizontal="right" vertical="center"/>
    </xf>
    <xf numFmtId="5" fontId="153" fillId="0" borderId="3">
      <alignment horizontal="right" vertical="center"/>
    </xf>
    <xf numFmtId="5" fontId="153" fillId="0" borderId="3">
      <alignment horizontal="right" vertical="center"/>
    </xf>
    <xf numFmtId="5" fontId="153" fillId="0" borderId="3">
      <alignment horizontal="right" vertical="center"/>
    </xf>
    <xf numFmtId="5" fontId="153" fillId="0" borderId="3">
      <alignment horizontal="right" vertical="center"/>
    </xf>
    <xf numFmtId="5" fontId="153" fillId="0" borderId="3">
      <alignment horizontal="right" vertical="center"/>
    </xf>
    <xf numFmtId="240" fontId="153" fillId="0" borderId="3">
      <alignment horizontal="right" vertical="center"/>
    </xf>
    <xf numFmtId="240" fontId="153" fillId="0" borderId="3">
      <alignment horizontal="right" vertical="center"/>
    </xf>
    <xf numFmtId="240" fontId="153" fillId="0" borderId="3">
      <alignment horizontal="right" vertical="center"/>
    </xf>
    <xf numFmtId="240" fontId="153" fillId="0" borderId="3">
      <alignment horizontal="right" vertical="center"/>
    </xf>
    <xf numFmtId="240" fontId="153" fillId="0" borderId="3">
      <alignment horizontal="right" vertical="center"/>
    </xf>
    <xf numFmtId="215" fontId="153" fillId="0" borderId="3">
      <alignment horizontal="center"/>
    </xf>
    <xf numFmtId="0" fontId="158" fillId="0" borderId="32"/>
    <xf numFmtId="0" fontId="153" fillId="0" borderId="0" applyNumberFormat="0" applyFill="0" applyBorder="0" applyAlignment="0" applyProtection="0"/>
    <xf numFmtId="0" fontId="159" fillId="0" borderId="0" applyNumberFormat="0" applyFill="0" applyBorder="0" applyAlignment="0" applyProtection="0"/>
    <xf numFmtId="0" fontId="107" fillId="27" borderId="17" applyNumberFormat="0" applyAlignment="0" applyProtection="0"/>
    <xf numFmtId="0" fontId="159" fillId="0" borderId="0" applyNumberFormat="0" applyFill="0" applyBorder="0" applyAlignment="0" applyProtection="0"/>
    <xf numFmtId="0" fontId="160" fillId="0" borderId="33" applyNumberFormat="0" applyFill="0" applyAlignment="0" applyProtection="0"/>
    <xf numFmtId="0" fontId="136" fillId="11" borderId="0" applyNumberFormat="0" applyBorder="0" applyAlignment="0" applyProtection="0"/>
    <xf numFmtId="0" fontId="160" fillId="0" borderId="33" applyNumberFormat="0" applyFill="0" applyAlignment="0" applyProtection="0"/>
    <xf numFmtId="0" fontId="143" fillId="30" borderId="0" applyNumberFormat="0" applyBorder="0" applyAlignment="0" applyProtection="0"/>
    <xf numFmtId="0" fontId="161" fillId="0" borderId="0" applyNumberFormat="0" applyFill="0" applyBorder="0" applyAlignment="0" applyProtection="0"/>
    <xf numFmtId="0" fontId="135" fillId="0" borderId="0" applyNumberFormat="0" applyFill="0" applyBorder="0" applyAlignment="0" applyProtection="0"/>
    <xf numFmtId="242" fontId="153" fillId="0" borderId="0"/>
    <xf numFmtId="243" fontId="153" fillId="0" borderId="2"/>
    <xf numFmtId="0" fontId="161" fillId="0" borderId="0" applyNumberFormat="0" applyFill="0" applyBorder="0" applyAlignment="0" applyProtection="0"/>
    <xf numFmtId="0" fontId="102" fillId="10" borderId="0" applyNumberFormat="0" applyBorder="0" applyAlignment="0" applyProtection="0"/>
    <xf numFmtId="0" fontId="162" fillId="0" borderId="0" applyNumberFormat="0" applyFill="0" applyBorder="0" applyAlignment="0" applyProtection="0"/>
    <xf numFmtId="0" fontId="163" fillId="0" borderId="0" applyFont="0" applyFill="0" applyBorder="0" applyAlignment="0" applyProtection="0"/>
    <xf numFmtId="0" fontId="163" fillId="0" borderId="0" applyFont="0" applyFill="0" applyBorder="0" applyAlignment="0" applyProtection="0"/>
    <xf numFmtId="0" fontId="3" fillId="0" borderId="0">
      <alignment vertical="center"/>
    </xf>
    <xf numFmtId="40" fontId="164" fillId="0" borderId="0" applyFont="0" applyFill="0" applyBorder="0" applyAlignment="0" applyProtection="0"/>
    <xf numFmtId="38" fontId="164" fillId="0" borderId="0" applyFont="0" applyFill="0" applyBorder="0" applyAlignment="0" applyProtection="0"/>
    <xf numFmtId="0" fontId="164" fillId="0" borderId="0" applyFont="0" applyFill="0" applyBorder="0" applyAlignment="0" applyProtection="0"/>
    <xf numFmtId="0" fontId="164" fillId="0" borderId="0" applyFont="0" applyFill="0" applyBorder="0" applyAlignment="0" applyProtection="0"/>
    <xf numFmtId="9" fontId="165" fillId="0" borderId="0" applyFont="0" applyFill="0" applyBorder="0" applyAlignment="0" applyProtection="0"/>
    <xf numFmtId="0" fontId="166"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41" fontId="167" fillId="0" borderId="0" applyFont="0" applyFill="0" applyBorder="0" applyAlignment="0" applyProtection="0"/>
    <xf numFmtId="43" fontId="167" fillId="0" borderId="0" applyFont="0" applyFill="0" applyBorder="0" applyAlignment="0" applyProtection="0"/>
    <xf numFmtId="244" fontId="33" fillId="0" borderId="0" applyFont="0" applyFill="0" applyBorder="0" applyAlignment="0" applyProtection="0"/>
    <xf numFmtId="241" fontId="33" fillId="0" borderId="0" applyFont="0" applyFill="0" applyBorder="0" applyAlignment="0" applyProtection="0"/>
    <xf numFmtId="0" fontId="168" fillId="0" borderId="0"/>
    <xf numFmtId="0" fontId="34" fillId="0" borderId="0"/>
    <xf numFmtId="41" fontId="169" fillId="0" borderId="0" applyFont="0" applyFill="0" applyBorder="0" applyAlignment="0" applyProtection="0"/>
    <xf numFmtId="43" fontId="169" fillId="0" borderId="0" applyFont="0" applyFill="0" applyBorder="0" applyAlignment="0" applyProtection="0"/>
    <xf numFmtId="187" fontId="169" fillId="0" borderId="0" applyFont="0" applyFill="0" applyBorder="0" applyAlignment="0" applyProtection="0"/>
    <xf numFmtId="245" fontId="75" fillId="0" borderId="0" applyFont="0" applyFill="0" applyBorder="0" applyAlignment="0" applyProtection="0"/>
    <xf numFmtId="205" fontId="169" fillId="0" borderId="0" applyFont="0" applyFill="0" applyBorder="0" applyAlignment="0" applyProtection="0"/>
  </cellStyleXfs>
  <cellXfs count="438">
    <xf numFmtId="0" fontId="0" fillId="0" borderId="0" xfId="0"/>
    <xf numFmtId="0" fontId="3" fillId="0" borderId="0" xfId="2" applyFont="1" applyFill="1" applyBorder="1" applyAlignment="1">
      <alignment horizontal="center" vertical="center"/>
    </xf>
    <xf numFmtId="0" fontId="3" fillId="0" borderId="0" xfId="2" applyFont="1" applyFill="1" applyBorder="1" applyAlignment="1">
      <alignment horizontal="left" vertical="center" wrapText="1"/>
    </xf>
    <xf numFmtId="49" fontId="4" fillId="0" borderId="0" xfId="2" applyNumberFormat="1" applyFont="1" applyFill="1" applyBorder="1" applyAlignment="1">
      <alignment vertical="center" wrapText="1"/>
    </xf>
    <xf numFmtId="165" fontId="4" fillId="0" borderId="0" xfId="1" applyNumberFormat="1" applyFont="1" applyFill="1" applyBorder="1" applyAlignment="1">
      <alignment horizontal="center" vertical="center" wrapText="1"/>
    </xf>
    <xf numFmtId="0" fontId="3" fillId="0" borderId="0" xfId="2" applyFont="1" applyFill="1" applyBorder="1" applyAlignment="1">
      <alignment vertical="center"/>
    </xf>
    <xf numFmtId="0" fontId="3" fillId="0" borderId="0" xfId="2" applyFont="1" applyFill="1" applyBorder="1"/>
    <xf numFmtId="0" fontId="3" fillId="2" borderId="0" xfId="2" applyFont="1" applyFill="1" applyBorder="1"/>
    <xf numFmtId="165" fontId="7" fillId="0" borderId="0" xfId="1" applyNumberFormat="1" applyFont="1" applyFill="1" applyBorder="1" applyAlignment="1">
      <alignment horizontal="center" vertical="center" wrapText="1"/>
    </xf>
    <xf numFmtId="0" fontId="6" fillId="0" borderId="0" xfId="0" applyFont="1" applyFill="1" applyBorder="1" applyAlignment="1">
      <alignment vertical="center"/>
    </xf>
    <xf numFmtId="165" fontId="8" fillId="0" borderId="0" xfId="1" applyNumberFormat="1" applyFont="1" applyFill="1" applyAlignment="1">
      <alignment vertical="center"/>
    </xf>
    <xf numFmtId="0" fontId="6" fillId="0" borderId="0" xfId="0" applyFont="1" applyFill="1" applyAlignment="1">
      <alignment vertical="center"/>
    </xf>
    <xf numFmtId="0" fontId="3" fillId="0" borderId="0" xfId="0" applyFont="1" applyFill="1" applyAlignment="1">
      <alignment vertical="center"/>
    </xf>
    <xf numFmtId="0" fontId="3" fillId="2" borderId="0" xfId="0" applyFont="1" applyFill="1" applyAlignment="1">
      <alignment vertical="center"/>
    </xf>
    <xf numFmtId="165" fontId="10" fillId="0" borderId="0" xfId="1" applyNumberFormat="1" applyFont="1" applyFill="1" applyBorder="1" applyAlignment="1">
      <alignment horizontal="center" vertical="center"/>
    </xf>
    <xf numFmtId="0" fontId="11" fillId="0" borderId="0" xfId="3" applyNumberFormat="1" applyFont="1" applyFill="1" applyBorder="1" applyAlignment="1">
      <alignment vertical="center"/>
    </xf>
    <xf numFmtId="165" fontId="11" fillId="0" borderId="0" xfId="1" applyNumberFormat="1" applyFont="1" applyFill="1" applyBorder="1" applyAlignment="1">
      <alignment vertical="center"/>
    </xf>
    <xf numFmtId="3" fontId="12" fillId="0" borderId="0" xfId="3" applyNumberFormat="1" applyFont="1" applyFill="1" applyAlignment="1">
      <alignment vertical="center"/>
    </xf>
    <xf numFmtId="0" fontId="12" fillId="0" borderId="0" xfId="3" applyFont="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right" vertical="center" wrapText="1"/>
    </xf>
    <xf numFmtId="165" fontId="13" fillId="0" borderId="0" xfId="1" applyNumberFormat="1" applyFont="1" applyFill="1" applyBorder="1" applyAlignment="1">
      <alignment horizontal="center" vertical="center" wrapText="1"/>
    </xf>
    <xf numFmtId="165" fontId="8" fillId="0" borderId="0" xfId="1" applyNumberFormat="1" applyFont="1" applyFill="1" applyAlignment="1">
      <alignment horizontal="left"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1" fontId="4" fillId="0" borderId="2" xfId="0" applyNumberFormat="1" applyFont="1" applyFill="1" applyBorder="1" applyAlignment="1">
      <alignment horizontal="center" vertical="center"/>
    </xf>
    <xf numFmtId="1" fontId="4" fillId="0" borderId="2" xfId="0" applyNumberFormat="1" applyFont="1" applyFill="1" applyBorder="1" applyAlignment="1">
      <alignment horizontal="right" vertical="center"/>
    </xf>
    <xf numFmtId="3" fontId="6" fillId="0" borderId="0" xfId="0" applyNumberFormat="1" applyFont="1" applyFill="1" applyBorder="1" applyAlignment="1">
      <alignment vertical="center"/>
    </xf>
    <xf numFmtId="1" fontId="19" fillId="0" borderId="2" xfId="0" applyNumberFormat="1" applyFont="1" applyFill="1" applyBorder="1" applyAlignment="1">
      <alignment horizontal="center" vertical="center"/>
    </xf>
    <xf numFmtId="1" fontId="20" fillId="0" borderId="2" xfId="0" applyNumberFormat="1" applyFont="1" applyFill="1" applyBorder="1" applyAlignment="1">
      <alignment horizontal="center" vertical="center" wrapText="1"/>
    </xf>
    <xf numFmtId="1" fontId="21" fillId="0" borderId="2" xfId="0" applyNumberFormat="1" applyFont="1" applyFill="1" applyBorder="1" applyAlignment="1">
      <alignment horizontal="center" vertical="center"/>
    </xf>
    <xf numFmtId="3" fontId="21" fillId="0" borderId="2" xfId="0" applyNumberFormat="1" applyFont="1" applyFill="1" applyBorder="1" applyAlignment="1">
      <alignment horizontal="center" vertical="center"/>
    </xf>
    <xf numFmtId="166" fontId="22" fillId="0" borderId="2" xfId="0" applyNumberFormat="1" applyFont="1" applyFill="1" applyBorder="1" applyAlignment="1">
      <alignment horizontal="center" vertical="center"/>
    </xf>
    <xf numFmtId="3" fontId="22" fillId="0" borderId="2" xfId="0" applyNumberFormat="1" applyFont="1" applyFill="1" applyBorder="1" applyAlignment="1">
      <alignment horizontal="center" vertical="center"/>
    </xf>
    <xf numFmtId="3" fontId="4" fillId="0" borderId="2" xfId="0" applyNumberFormat="1" applyFont="1" applyFill="1" applyBorder="1" applyAlignment="1">
      <alignment horizontal="center" vertical="center"/>
    </xf>
    <xf numFmtId="166" fontId="6" fillId="0" borderId="0" xfId="0" applyNumberFormat="1" applyFont="1" applyFill="1" applyBorder="1" applyAlignment="1">
      <alignment vertical="center"/>
    </xf>
    <xf numFmtId="1" fontId="23" fillId="0" borderId="2" xfId="0" applyNumberFormat="1" applyFont="1" applyFill="1" applyBorder="1" applyAlignment="1">
      <alignment horizontal="center" vertical="center"/>
    </xf>
    <xf numFmtId="2" fontId="24" fillId="0" borderId="2" xfId="0" applyNumberFormat="1" applyFont="1" applyFill="1" applyBorder="1" applyAlignment="1">
      <alignment horizontal="left" vertical="center" wrapText="1"/>
    </xf>
    <xf numFmtId="3" fontId="25" fillId="0" borderId="2" xfId="0" applyNumberFormat="1" applyFont="1" applyFill="1" applyBorder="1" applyAlignment="1">
      <alignment horizontal="right" vertical="center"/>
    </xf>
    <xf numFmtId="165" fontId="4" fillId="0" borderId="2" xfId="1" applyNumberFormat="1" applyFont="1" applyFill="1" applyBorder="1" applyAlignment="1">
      <alignment horizontal="right" vertical="center"/>
    </xf>
    <xf numFmtId="166" fontId="4" fillId="0" borderId="2" xfId="1" applyNumberFormat="1" applyFont="1" applyFill="1" applyBorder="1" applyAlignment="1">
      <alignment horizontal="right" vertical="center"/>
    </xf>
    <xf numFmtId="166" fontId="4" fillId="0" borderId="2"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67" fontId="26" fillId="0" borderId="2" xfId="0" applyNumberFormat="1" applyFont="1" applyFill="1" applyBorder="1" applyAlignment="1">
      <alignment horizontal="right" vertical="center"/>
    </xf>
    <xf numFmtId="3" fontId="27" fillId="0" borderId="0" xfId="0" applyNumberFormat="1" applyFont="1" applyFill="1" applyBorder="1" applyAlignment="1">
      <alignment vertical="center"/>
    </xf>
    <xf numFmtId="165" fontId="28" fillId="0" borderId="0" xfId="1" applyNumberFormat="1" applyFont="1" applyFill="1" applyAlignment="1">
      <alignment vertical="center"/>
    </xf>
    <xf numFmtId="0" fontId="27" fillId="0" borderId="0" xfId="0" applyFont="1" applyFill="1" applyAlignment="1">
      <alignment vertical="center"/>
    </xf>
    <xf numFmtId="0" fontId="23" fillId="0" borderId="0" xfId="0" applyFont="1" applyFill="1" applyAlignment="1">
      <alignment vertical="center"/>
    </xf>
    <xf numFmtId="0" fontId="23" fillId="2" borderId="0" xfId="0" applyFont="1" applyFill="1" applyAlignment="1">
      <alignment vertical="center"/>
    </xf>
    <xf numFmtId="1" fontId="4" fillId="0" borderId="7" xfId="0" applyNumberFormat="1" applyFont="1" applyFill="1" applyBorder="1" applyAlignment="1">
      <alignment horizontal="center" vertical="center"/>
    </xf>
    <xf numFmtId="2" fontId="4" fillId="0" borderId="7" xfId="0" applyNumberFormat="1" applyFont="1" applyFill="1" applyBorder="1" applyAlignment="1">
      <alignment horizontal="left" vertical="center" wrapText="1"/>
    </xf>
    <xf numFmtId="3" fontId="17" fillId="0" borderId="7" xfId="0" applyNumberFormat="1" applyFont="1" applyFill="1" applyBorder="1" applyAlignment="1">
      <alignment horizontal="right" vertical="center"/>
    </xf>
    <xf numFmtId="165" fontId="4" fillId="0" borderId="7" xfId="1" applyNumberFormat="1" applyFont="1" applyFill="1" applyBorder="1" applyAlignment="1">
      <alignment horizontal="right" vertical="center"/>
    </xf>
    <xf numFmtId="166" fontId="4" fillId="0" borderId="7" xfId="1" applyNumberFormat="1" applyFont="1" applyFill="1" applyBorder="1" applyAlignment="1">
      <alignment horizontal="right" vertical="center"/>
    </xf>
    <xf numFmtId="167" fontId="29" fillId="0" borderId="7" xfId="0" applyNumberFormat="1" applyFont="1" applyFill="1" applyBorder="1" applyAlignment="1">
      <alignment horizontal="right" vertical="center"/>
    </xf>
    <xf numFmtId="165" fontId="11" fillId="0" borderId="0" xfId="1" applyNumberFormat="1" applyFont="1" applyFill="1" applyAlignment="1">
      <alignment vertical="center"/>
    </xf>
    <xf numFmtId="0" fontId="11" fillId="0" borderId="0" xfId="0" applyFont="1" applyFill="1" applyAlignment="1">
      <alignment vertical="center"/>
    </xf>
    <xf numFmtId="0" fontId="4" fillId="0" borderId="8" xfId="0" applyFont="1" applyFill="1" applyBorder="1" applyAlignment="1">
      <alignment horizontal="center" vertical="center"/>
    </xf>
    <xf numFmtId="2" fontId="4" fillId="0" borderId="9" xfId="0" applyNumberFormat="1" applyFont="1" applyFill="1" applyBorder="1" applyAlignment="1">
      <alignment horizontal="left" vertical="center" wrapText="1"/>
    </xf>
    <xf numFmtId="166" fontId="4" fillId="0" borderId="9" xfId="0" applyNumberFormat="1" applyFont="1" applyFill="1" applyBorder="1" applyAlignment="1">
      <alignment horizontal="right" vertical="center"/>
    </xf>
    <xf numFmtId="3" fontId="4" fillId="0" borderId="9" xfId="0" applyNumberFormat="1" applyFont="1" applyFill="1" applyBorder="1" applyAlignment="1">
      <alignment horizontal="right" vertical="center"/>
    </xf>
    <xf numFmtId="165" fontId="4" fillId="0" borderId="9" xfId="1" applyNumberFormat="1" applyFont="1" applyFill="1" applyBorder="1" applyAlignment="1">
      <alignment horizontal="right" vertical="center"/>
    </xf>
    <xf numFmtId="166" fontId="4" fillId="0" borderId="9" xfId="1" applyNumberFormat="1" applyFont="1" applyFill="1" applyBorder="1" applyAlignment="1">
      <alignment horizontal="right" vertical="center"/>
    </xf>
    <xf numFmtId="167" fontId="6" fillId="0" borderId="9" xfId="0" applyNumberFormat="1" applyFont="1" applyFill="1" applyBorder="1" applyAlignment="1">
      <alignment horizontal="right" vertical="center"/>
    </xf>
    <xf numFmtId="1" fontId="4" fillId="0" borderId="9" xfId="0" applyNumberFormat="1" applyFont="1" applyFill="1" applyBorder="1" applyAlignment="1">
      <alignment horizontal="center" vertical="center"/>
    </xf>
    <xf numFmtId="166" fontId="6" fillId="0" borderId="0" xfId="0" applyNumberFormat="1" applyFont="1" applyFill="1" applyAlignment="1">
      <alignment vertical="center"/>
    </xf>
    <xf numFmtId="1" fontId="30" fillId="0" borderId="9" xfId="0" applyNumberFormat="1" applyFont="1" applyFill="1" applyBorder="1" applyAlignment="1">
      <alignment horizontal="center" vertical="center"/>
    </xf>
    <xf numFmtId="2" fontId="13" fillId="0" borderId="9" xfId="0" applyNumberFormat="1" applyFont="1" applyFill="1" applyBorder="1" applyAlignment="1">
      <alignment horizontal="left" vertical="center" wrapText="1"/>
    </xf>
    <xf numFmtId="166" fontId="13" fillId="0" borderId="9" xfId="0" applyNumberFormat="1" applyFont="1" applyFill="1" applyBorder="1" applyAlignment="1">
      <alignment horizontal="right" vertical="center"/>
    </xf>
    <xf numFmtId="3" fontId="13" fillId="0" borderId="9" xfId="0" applyNumberFormat="1" applyFont="1" applyFill="1" applyBorder="1" applyAlignment="1">
      <alignment horizontal="right" vertical="center"/>
    </xf>
    <xf numFmtId="165" fontId="13" fillId="0" borderId="9" xfId="1" applyNumberFormat="1" applyFont="1" applyFill="1" applyBorder="1" applyAlignment="1">
      <alignment horizontal="right" vertical="center"/>
    </xf>
    <xf numFmtId="166" fontId="13" fillId="0" borderId="9" xfId="1" applyNumberFormat="1" applyFont="1" applyFill="1" applyBorder="1" applyAlignment="1">
      <alignment horizontal="right" vertical="center"/>
    </xf>
    <xf numFmtId="167" fontId="31" fillId="0" borderId="9" xfId="0" applyNumberFormat="1" applyFont="1" applyFill="1" applyBorder="1" applyAlignment="1">
      <alignment horizontal="right" vertical="center"/>
    </xf>
    <xf numFmtId="0" fontId="32" fillId="0" borderId="0" xfId="0" applyFont="1" applyFill="1" applyBorder="1" applyAlignment="1">
      <alignment vertical="center"/>
    </xf>
    <xf numFmtId="0" fontId="32" fillId="0" borderId="0" xfId="0" applyFont="1" applyFill="1" applyAlignment="1">
      <alignment vertical="center"/>
    </xf>
    <xf numFmtId="166" fontId="32" fillId="0" borderId="0" xfId="0" applyNumberFormat="1" applyFont="1" applyFill="1" applyAlignment="1">
      <alignment vertical="center"/>
    </xf>
    <xf numFmtId="0" fontId="13" fillId="0" borderId="0" xfId="0" applyFont="1" applyFill="1" applyAlignment="1">
      <alignment vertical="center"/>
    </xf>
    <xf numFmtId="0" fontId="13" fillId="3" borderId="0" xfId="0" applyFont="1" applyFill="1" applyAlignment="1">
      <alignment vertical="center"/>
    </xf>
    <xf numFmtId="2" fontId="4" fillId="0" borderId="9" xfId="0" applyNumberFormat="1" applyFont="1" applyFill="1" applyBorder="1" applyAlignment="1">
      <alignment vertical="center"/>
    </xf>
    <xf numFmtId="1" fontId="13" fillId="0" borderId="9" xfId="0" applyNumberFormat="1" applyFont="1" applyFill="1" applyBorder="1" applyAlignment="1">
      <alignment horizontal="center" vertical="center"/>
    </xf>
    <xf numFmtId="2" fontId="3" fillId="0" borderId="9" xfId="0" applyNumberFormat="1" applyFont="1" applyFill="1" applyBorder="1" applyAlignment="1">
      <alignment vertical="center"/>
    </xf>
    <xf numFmtId="166" fontId="3" fillId="0" borderId="9" xfId="0" applyNumberFormat="1" applyFont="1" applyFill="1" applyBorder="1" applyAlignment="1">
      <alignment horizontal="right" vertical="center"/>
    </xf>
    <xf numFmtId="165" fontId="3" fillId="0" borderId="9" xfId="1" applyNumberFormat="1" applyFont="1" applyFill="1" applyBorder="1" applyAlignment="1">
      <alignment horizontal="right" vertical="center"/>
    </xf>
    <xf numFmtId="166" fontId="3" fillId="0" borderId="9" xfId="1" applyNumberFormat="1" applyFont="1" applyFill="1" applyBorder="1" applyAlignment="1">
      <alignment horizontal="right" vertical="center"/>
    </xf>
    <xf numFmtId="167" fontId="32" fillId="0" borderId="9" xfId="0" applyNumberFormat="1" applyFont="1" applyFill="1" applyBorder="1" applyAlignment="1">
      <alignment horizontal="right" vertical="center"/>
    </xf>
    <xf numFmtId="166" fontId="32" fillId="0" borderId="0" xfId="0" applyNumberFormat="1" applyFont="1" applyFill="1" applyBorder="1" applyAlignment="1">
      <alignment vertical="center"/>
    </xf>
    <xf numFmtId="0" fontId="13" fillId="2" borderId="0" xfId="0" applyFont="1" applyFill="1" applyAlignment="1">
      <alignment vertical="center"/>
    </xf>
    <xf numFmtId="0" fontId="13" fillId="0" borderId="9" xfId="3" applyNumberFormat="1" applyFont="1" applyFill="1" applyBorder="1" applyAlignment="1">
      <alignment vertical="center"/>
    </xf>
    <xf numFmtId="1" fontId="3" fillId="0" borderId="9" xfId="0" applyNumberFormat="1" applyFont="1" applyFill="1" applyBorder="1" applyAlignment="1">
      <alignment horizontal="center" vertical="center"/>
    </xf>
    <xf numFmtId="2" fontId="13" fillId="0" borderId="9" xfId="0" applyNumberFormat="1" applyFont="1" applyFill="1" applyBorder="1" applyAlignment="1">
      <alignment vertical="center"/>
    </xf>
    <xf numFmtId="3" fontId="4" fillId="0" borderId="9" xfId="1" applyNumberFormat="1" applyFont="1" applyFill="1" applyBorder="1" applyAlignment="1">
      <alignment horizontal="right" vertical="center"/>
    </xf>
    <xf numFmtId="3" fontId="32" fillId="0" borderId="0" xfId="0" applyNumberFormat="1" applyFont="1" applyFill="1" applyBorder="1" applyAlignment="1">
      <alignment vertical="center"/>
    </xf>
    <xf numFmtId="167" fontId="8" fillId="0" borderId="9" xfId="0" applyNumberFormat="1" applyFont="1" applyFill="1" applyBorder="1" applyAlignment="1">
      <alignment horizontal="right" vertical="center"/>
    </xf>
    <xf numFmtId="3" fontId="8" fillId="0" borderId="9" xfId="0" applyNumberFormat="1" applyFont="1" applyFill="1" applyBorder="1" applyAlignment="1">
      <alignment horizontal="right" vertical="center"/>
    </xf>
    <xf numFmtId="0" fontId="8" fillId="0" borderId="0" xfId="0" applyFont="1" applyFill="1" applyAlignment="1">
      <alignment vertical="center"/>
    </xf>
    <xf numFmtId="0" fontId="4" fillId="0" borderId="0" xfId="0" applyFont="1" applyFill="1" applyAlignment="1">
      <alignment vertical="center"/>
    </xf>
    <xf numFmtId="0" fontId="4" fillId="3" borderId="0" xfId="0" applyFont="1" applyFill="1" applyAlignment="1">
      <alignment vertical="center"/>
    </xf>
    <xf numFmtId="1" fontId="33" fillId="0" borderId="9" xfId="0" applyNumberFormat="1" applyFont="1" applyFill="1" applyBorder="1" applyAlignment="1">
      <alignment horizontal="center" vertical="center"/>
    </xf>
    <xf numFmtId="2" fontId="3" fillId="0" borderId="9" xfId="0" applyNumberFormat="1" applyFont="1" applyFill="1" applyBorder="1" applyAlignment="1">
      <alignment horizontal="left" vertical="center" wrapText="1"/>
    </xf>
    <xf numFmtId="166" fontId="34" fillId="0" borderId="9" xfId="0" applyNumberFormat="1" applyFont="1" applyFill="1" applyBorder="1" applyAlignment="1">
      <alignment horizontal="right" vertical="center"/>
    </xf>
    <xf numFmtId="167" fontId="29" fillId="0" borderId="9" xfId="0" applyNumberFormat="1" applyFont="1" applyFill="1" applyBorder="1" applyAlignment="1">
      <alignment horizontal="right" vertical="center"/>
    </xf>
    <xf numFmtId="0" fontId="3" fillId="3" borderId="0" xfId="0" applyFont="1" applyFill="1" applyAlignment="1">
      <alignment vertical="center"/>
    </xf>
    <xf numFmtId="1" fontId="35" fillId="0" borderId="9" xfId="0" applyNumberFormat="1" applyFont="1" applyFill="1" applyBorder="1" applyAlignment="1">
      <alignment horizontal="center" vertical="center"/>
    </xf>
    <xf numFmtId="0" fontId="3" fillId="4" borderId="0" xfId="0" applyFont="1" applyFill="1" applyAlignment="1">
      <alignment vertical="center"/>
    </xf>
    <xf numFmtId="166" fontId="33" fillId="0" borderId="9" xfId="0" applyNumberFormat="1" applyFont="1" applyFill="1" applyBorder="1" applyAlignment="1">
      <alignment horizontal="right" vertical="center"/>
    </xf>
    <xf numFmtId="166" fontId="6" fillId="0" borderId="0" xfId="0" applyNumberFormat="1" applyFont="1" applyFill="1" applyBorder="1" applyAlignment="1">
      <alignment horizontal="right" vertical="center"/>
    </xf>
    <xf numFmtId="0" fontId="29" fillId="0" borderId="0" xfId="0" applyFont="1" applyFill="1" applyAlignment="1">
      <alignment vertical="center"/>
    </xf>
    <xf numFmtId="0" fontId="33" fillId="0" borderId="0" xfId="0" applyFont="1" applyFill="1" applyAlignment="1">
      <alignment vertical="center"/>
    </xf>
    <xf numFmtId="0" fontId="33" fillId="4" borderId="0" xfId="0" applyFont="1" applyFill="1" applyAlignment="1">
      <alignment vertical="center"/>
    </xf>
    <xf numFmtId="167" fontId="36" fillId="0" borderId="9" xfId="0" applyNumberFormat="1" applyFont="1" applyFill="1" applyBorder="1" applyAlignment="1">
      <alignment horizontal="center" vertical="center" wrapText="1"/>
    </xf>
    <xf numFmtId="0" fontId="37" fillId="0" borderId="0" xfId="0" applyFont="1" applyFill="1" applyAlignment="1">
      <alignment vertical="center"/>
    </xf>
    <xf numFmtId="0" fontId="30" fillId="0" borderId="0" xfId="0" applyFont="1" applyFill="1" applyAlignment="1">
      <alignment vertical="center"/>
    </xf>
    <xf numFmtId="0" fontId="30" fillId="4" borderId="0" xfId="0" applyFont="1" applyFill="1" applyAlignment="1">
      <alignment vertical="center"/>
    </xf>
    <xf numFmtId="0" fontId="38" fillId="4" borderId="0" xfId="0" applyFont="1" applyFill="1" applyAlignment="1">
      <alignment vertical="center"/>
    </xf>
    <xf numFmtId="2" fontId="6" fillId="0" borderId="9" xfId="0" applyNumberFormat="1" applyFont="1" applyFill="1" applyBorder="1" applyAlignment="1">
      <alignment horizontal="left" vertical="center" wrapText="1"/>
    </xf>
    <xf numFmtId="0" fontId="11" fillId="0" borderId="0" xfId="0" applyFont="1" applyFill="1" applyBorder="1" applyAlignment="1">
      <alignment vertical="center"/>
    </xf>
    <xf numFmtId="167" fontId="6" fillId="0" borderId="9" xfId="0" applyNumberFormat="1" applyFont="1" applyFill="1" applyBorder="1" applyAlignment="1">
      <alignment horizontal="left" vertical="center" wrapText="1"/>
    </xf>
    <xf numFmtId="1" fontId="39" fillId="0" borderId="9" xfId="0" applyNumberFormat="1" applyFont="1" applyFill="1" applyBorder="1" applyAlignment="1">
      <alignment horizontal="center" vertical="center"/>
    </xf>
    <xf numFmtId="166" fontId="8" fillId="0" borderId="9" xfId="0" applyNumberFormat="1" applyFont="1" applyFill="1" applyBorder="1" applyAlignment="1">
      <alignment horizontal="right" vertical="center"/>
    </xf>
    <xf numFmtId="1" fontId="8" fillId="0" borderId="9" xfId="0" applyNumberFormat="1" applyFont="1" applyFill="1" applyBorder="1" applyAlignment="1">
      <alignment horizontal="center" vertical="center" wrapText="1"/>
    </xf>
    <xf numFmtId="166" fontId="8" fillId="0" borderId="0" xfId="0" applyNumberFormat="1" applyFont="1" applyFill="1" applyAlignment="1">
      <alignment vertical="center"/>
    </xf>
    <xf numFmtId="1" fontId="40" fillId="0" borderId="9" xfId="0" applyNumberFormat="1" applyFont="1" applyFill="1" applyBorder="1" applyAlignment="1">
      <alignment horizontal="center" vertical="center"/>
    </xf>
    <xf numFmtId="0" fontId="33" fillId="3" borderId="0" xfId="0" applyFont="1" applyFill="1" applyAlignment="1">
      <alignment vertical="center"/>
    </xf>
    <xf numFmtId="166" fontId="14" fillId="0" borderId="9" xfId="0" applyNumberFormat="1" applyFont="1" applyFill="1" applyBorder="1" applyAlignment="1">
      <alignment horizontal="right" vertical="center"/>
    </xf>
    <xf numFmtId="3" fontId="3" fillId="0" borderId="9" xfId="0" applyNumberFormat="1" applyFont="1" applyFill="1" applyBorder="1" applyAlignment="1">
      <alignment horizontal="right" vertical="center"/>
    </xf>
    <xf numFmtId="1" fontId="4" fillId="0" borderId="9" xfId="0" applyNumberFormat="1" applyFont="1" applyFill="1" applyBorder="1" applyAlignment="1">
      <alignment horizontal="center" vertical="center" wrapText="1"/>
    </xf>
    <xf numFmtId="0" fontId="13" fillId="4" borderId="0" xfId="0" applyFont="1" applyFill="1" applyAlignment="1">
      <alignment vertical="center"/>
    </xf>
    <xf numFmtId="0" fontId="31" fillId="0" borderId="0" xfId="0" applyFont="1" applyFill="1" applyBorder="1" applyAlignment="1">
      <alignment vertical="center"/>
    </xf>
    <xf numFmtId="0" fontId="14" fillId="0" borderId="0" xfId="0" applyFont="1" applyFill="1" applyAlignment="1">
      <alignment vertical="center"/>
    </xf>
    <xf numFmtId="0" fontId="14" fillId="4" borderId="0" xfId="0" applyFont="1" applyFill="1" applyAlignment="1">
      <alignment vertical="center"/>
    </xf>
    <xf numFmtId="1" fontId="41" fillId="0" borderId="9" xfId="0" applyNumberFormat="1" applyFont="1" applyFill="1" applyBorder="1" applyAlignment="1">
      <alignment horizontal="center" vertical="center"/>
    </xf>
    <xf numFmtId="166" fontId="22" fillId="0" borderId="9" xfId="0" applyNumberFormat="1" applyFont="1" applyFill="1" applyBorder="1" applyAlignment="1">
      <alignment horizontal="right" vertical="center"/>
    </xf>
    <xf numFmtId="0" fontId="6" fillId="0" borderId="8" xfId="0" applyFont="1" applyFill="1" applyBorder="1" applyAlignment="1">
      <alignment horizontal="center" vertical="center"/>
    </xf>
    <xf numFmtId="2" fontId="42" fillId="0" borderId="9" xfId="0" applyNumberFormat="1" applyFont="1" applyFill="1" applyBorder="1" applyAlignment="1">
      <alignment horizontal="left" vertical="center" wrapText="1"/>
    </xf>
    <xf numFmtId="166" fontId="42" fillId="0" borderId="9" xfId="0" applyNumberFormat="1" applyFont="1" applyFill="1" applyBorder="1" applyAlignment="1">
      <alignment horizontal="right" vertical="center"/>
    </xf>
    <xf numFmtId="0" fontId="6" fillId="0" borderId="10" xfId="0" applyFont="1" applyFill="1" applyBorder="1" applyAlignment="1">
      <alignment vertical="center"/>
    </xf>
    <xf numFmtId="0" fontId="6" fillId="0" borderId="8" xfId="0" applyFont="1" applyFill="1" applyBorder="1" applyAlignment="1">
      <alignment vertical="center"/>
    </xf>
    <xf numFmtId="166" fontId="38" fillId="0" borderId="9" xfId="0" applyNumberFormat="1" applyFont="1" applyFill="1" applyBorder="1" applyAlignment="1">
      <alignment horizontal="right" vertical="center"/>
    </xf>
    <xf numFmtId="165" fontId="43" fillId="0" borderId="0" xfId="1" applyNumberFormat="1" applyFont="1" applyFill="1" applyAlignment="1">
      <alignment vertical="center"/>
    </xf>
    <xf numFmtId="0" fontId="38" fillId="0" borderId="0" xfId="0" applyFont="1" applyFill="1" applyAlignment="1">
      <alignment vertical="center"/>
    </xf>
    <xf numFmtId="166" fontId="38" fillId="0" borderId="0" xfId="0" applyNumberFormat="1" applyFont="1" applyFill="1" applyAlignment="1">
      <alignment vertical="center"/>
    </xf>
    <xf numFmtId="0" fontId="38" fillId="5" borderId="0" xfId="0" applyFont="1" applyFill="1" applyAlignment="1">
      <alignment vertical="center"/>
    </xf>
    <xf numFmtId="0" fontId="8" fillId="0" borderId="0" xfId="0" applyFont="1" applyFill="1" applyBorder="1" applyAlignment="1">
      <alignment vertical="center"/>
    </xf>
    <xf numFmtId="0" fontId="4" fillId="4" borderId="0" xfId="0" applyFont="1" applyFill="1" applyAlignment="1">
      <alignment vertical="center"/>
    </xf>
    <xf numFmtId="1" fontId="44" fillId="0" borderId="9" xfId="0" applyNumberFormat="1" applyFont="1" applyFill="1" applyBorder="1" applyAlignment="1">
      <alignment horizontal="center" vertical="center"/>
    </xf>
    <xf numFmtId="2" fontId="42" fillId="0" borderId="9" xfId="4" applyNumberFormat="1" applyFont="1" applyFill="1" applyBorder="1" applyAlignment="1">
      <alignment horizontal="left" vertical="center" wrapText="1"/>
    </xf>
    <xf numFmtId="166" fontId="8" fillId="0" borderId="0" xfId="0" applyNumberFormat="1" applyFont="1" applyFill="1" applyBorder="1" applyAlignment="1">
      <alignment vertical="center"/>
    </xf>
    <xf numFmtId="166" fontId="3" fillId="0" borderId="9" xfId="5" applyNumberFormat="1" applyFont="1" applyFill="1" applyBorder="1" applyAlignment="1">
      <alignment horizontal="right" vertical="center"/>
    </xf>
    <xf numFmtId="165" fontId="6" fillId="0" borderId="9" xfId="5" applyNumberFormat="1" applyFont="1" applyFill="1" applyBorder="1" applyAlignment="1">
      <alignment horizontal="right" vertical="center"/>
    </xf>
    <xf numFmtId="0" fontId="11" fillId="0" borderId="0" xfId="4" applyFont="1" applyFill="1" applyBorder="1" applyAlignment="1">
      <alignment vertical="center"/>
    </xf>
    <xf numFmtId="0" fontId="37" fillId="0" borderId="0" xfId="4" applyFont="1" applyFill="1" applyAlignment="1">
      <alignment vertical="center"/>
    </xf>
    <xf numFmtId="0" fontId="30" fillId="0" borderId="0" xfId="4" applyFont="1" applyFill="1" applyAlignment="1">
      <alignment vertical="center"/>
    </xf>
    <xf numFmtId="0" fontId="30" fillId="4" borderId="0" xfId="4" applyFont="1" applyFill="1" applyAlignment="1">
      <alignment vertical="center"/>
    </xf>
    <xf numFmtId="166" fontId="9" fillId="0" borderId="9" xfId="0" applyNumberFormat="1" applyFont="1" applyFill="1" applyBorder="1" applyAlignment="1">
      <alignment horizontal="right" vertical="center"/>
    </xf>
    <xf numFmtId="165" fontId="6" fillId="0" borderId="9" xfId="1" applyNumberFormat="1" applyFont="1" applyFill="1" applyBorder="1" applyAlignment="1">
      <alignment horizontal="right" vertical="center"/>
    </xf>
    <xf numFmtId="0" fontId="30" fillId="5" borderId="0" xfId="0" applyFont="1" applyFill="1" applyAlignment="1">
      <alignment vertical="center"/>
    </xf>
    <xf numFmtId="0" fontId="43" fillId="3" borderId="0" xfId="0" applyFont="1" applyFill="1" applyAlignment="1">
      <alignment vertical="center"/>
    </xf>
    <xf numFmtId="2" fontId="33" fillId="0" borderId="9" xfId="0" applyNumberFormat="1" applyFont="1" applyFill="1" applyBorder="1" applyAlignment="1">
      <alignment horizontal="left" vertical="center" wrapText="1"/>
    </xf>
    <xf numFmtId="2" fontId="45" fillId="0" borderId="9" xfId="0" applyNumberFormat="1" applyFont="1" applyFill="1" applyBorder="1" applyAlignment="1">
      <alignment horizontal="left" vertical="center" wrapText="1"/>
    </xf>
    <xf numFmtId="166" fontId="45" fillId="0" borderId="9" xfId="0" applyNumberFormat="1" applyFont="1" applyFill="1" applyBorder="1" applyAlignment="1">
      <alignment horizontal="right" vertical="center"/>
    </xf>
    <xf numFmtId="166" fontId="46" fillId="0" borderId="9" xfId="0" applyNumberFormat="1" applyFont="1" applyFill="1" applyBorder="1" applyAlignment="1">
      <alignment horizontal="right" vertical="center"/>
    </xf>
    <xf numFmtId="168" fontId="6" fillId="0" borderId="0" xfId="0" applyNumberFormat="1" applyFont="1" applyFill="1" applyBorder="1" applyAlignment="1">
      <alignment vertical="center"/>
    </xf>
    <xf numFmtId="169" fontId="8" fillId="0" borderId="0" xfId="1" applyNumberFormat="1" applyFont="1" applyFill="1" applyAlignment="1">
      <alignment horizontal="left" vertical="center"/>
    </xf>
    <xf numFmtId="166" fontId="6" fillId="0" borderId="9" xfId="0" applyNumberFormat="1" applyFont="1" applyFill="1" applyBorder="1" applyAlignment="1">
      <alignment horizontal="right" vertical="center"/>
    </xf>
    <xf numFmtId="166" fontId="3" fillId="0" borderId="9" xfId="4" applyNumberFormat="1" applyFont="1" applyFill="1" applyBorder="1" applyAlignment="1">
      <alignment horizontal="right" vertical="center"/>
    </xf>
    <xf numFmtId="166" fontId="36" fillId="0" borderId="0" xfId="4" applyNumberFormat="1" applyFont="1" applyFill="1" applyBorder="1" applyAlignment="1">
      <alignment vertical="center"/>
    </xf>
    <xf numFmtId="165" fontId="47" fillId="0" borderId="0" xfId="1" applyNumberFormat="1" applyFont="1" applyFill="1" applyAlignment="1">
      <alignment horizontal="center" vertical="center"/>
    </xf>
    <xf numFmtId="0" fontId="48" fillId="0" borderId="0" xfId="4" applyFont="1" applyFill="1" applyAlignment="1">
      <alignment vertical="center"/>
    </xf>
    <xf numFmtId="0" fontId="9" fillId="0" borderId="0" xfId="4" applyFont="1" applyFill="1" applyAlignment="1">
      <alignment vertical="center"/>
    </xf>
    <xf numFmtId="0" fontId="9" fillId="4" borderId="0" xfId="4" applyFont="1" applyFill="1" applyAlignment="1">
      <alignment vertical="center"/>
    </xf>
    <xf numFmtId="166" fontId="6" fillId="0" borderId="9" xfId="1" applyNumberFormat="1" applyFont="1" applyFill="1" applyBorder="1" applyAlignment="1">
      <alignment horizontal="right" vertical="center"/>
    </xf>
    <xf numFmtId="166" fontId="38" fillId="0" borderId="0" xfId="0" applyNumberFormat="1" applyFont="1" applyFill="1" applyBorder="1" applyAlignment="1">
      <alignment vertical="center"/>
    </xf>
    <xf numFmtId="166" fontId="33" fillId="0" borderId="9" xfId="4" applyNumberFormat="1" applyFont="1" applyFill="1" applyBorder="1" applyAlignment="1">
      <alignment horizontal="right" vertical="center"/>
    </xf>
    <xf numFmtId="166" fontId="42" fillId="0" borderId="9" xfId="4" applyNumberFormat="1" applyFont="1" applyFill="1" applyBorder="1" applyAlignment="1">
      <alignment horizontal="right" vertical="center"/>
    </xf>
    <xf numFmtId="166" fontId="6" fillId="0" borderId="9" xfId="4" applyNumberFormat="1" applyFont="1" applyFill="1" applyBorder="1" applyAlignment="1">
      <alignment horizontal="right" vertical="center"/>
    </xf>
    <xf numFmtId="165" fontId="47" fillId="0" borderId="0" xfId="1" applyNumberFormat="1" applyFont="1" applyFill="1" applyAlignment="1">
      <alignment vertical="center"/>
    </xf>
    <xf numFmtId="166" fontId="6" fillId="0" borderId="9" xfId="0" applyNumberFormat="1" applyFont="1" applyFill="1" applyBorder="1" applyAlignment="1">
      <alignment horizontal="center" vertical="center" wrapText="1"/>
    </xf>
    <xf numFmtId="165" fontId="3" fillId="0" borderId="0" xfId="1" applyNumberFormat="1" applyFont="1" applyFill="1" applyBorder="1" applyAlignment="1">
      <alignment vertical="center"/>
    </xf>
    <xf numFmtId="1" fontId="49" fillId="0" borderId="9" xfId="0" applyNumberFormat="1" applyFont="1" applyFill="1" applyBorder="1" applyAlignment="1">
      <alignment horizontal="center" vertical="center"/>
    </xf>
    <xf numFmtId="2" fontId="22" fillId="0" borderId="9" xfId="0" applyNumberFormat="1" applyFont="1" applyFill="1" applyBorder="1" applyAlignment="1">
      <alignment horizontal="left" vertical="center" wrapText="1"/>
    </xf>
    <xf numFmtId="166" fontId="50" fillId="0" borderId="9" xfId="0" applyNumberFormat="1" applyFont="1" applyFill="1" applyBorder="1" applyAlignment="1">
      <alignment horizontal="right" vertical="center"/>
    </xf>
    <xf numFmtId="2" fontId="45" fillId="0" borderId="9" xfId="4" applyNumberFormat="1" applyFont="1" applyFill="1" applyBorder="1" applyAlignment="1">
      <alignment horizontal="left" vertical="center" wrapText="1"/>
    </xf>
    <xf numFmtId="166" fontId="45" fillId="0" borderId="9" xfId="4" applyNumberFormat="1" applyFont="1" applyFill="1" applyBorder="1" applyAlignment="1">
      <alignment horizontal="right" vertical="center"/>
    </xf>
    <xf numFmtId="166" fontId="46" fillId="0" borderId="9" xfId="4" applyNumberFormat="1" applyFont="1" applyFill="1" applyBorder="1" applyAlignment="1">
      <alignment horizontal="right" vertical="center"/>
    </xf>
    <xf numFmtId="166" fontId="32" fillId="0" borderId="0" xfId="4" applyNumberFormat="1" applyFont="1" applyFill="1" applyBorder="1" applyAlignment="1">
      <alignment vertical="center"/>
    </xf>
    <xf numFmtId="0" fontId="32" fillId="0" borderId="0" xfId="4" applyFont="1" applyFill="1" applyAlignment="1">
      <alignment vertical="center"/>
    </xf>
    <xf numFmtId="0" fontId="13" fillId="0" borderId="0" xfId="4" applyFont="1" applyFill="1" applyAlignment="1">
      <alignment vertical="center"/>
    </xf>
    <xf numFmtId="0" fontId="13" fillId="4" borderId="0" xfId="4" applyFont="1" applyFill="1" applyAlignment="1">
      <alignment vertical="center"/>
    </xf>
    <xf numFmtId="0" fontId="3" fillId="6" borderId="0" xfId="0" applyFont="1" applyFill="1" applyAlignment="1">
      <alignment vertical="center"/>
    </xf>
    <xf numFmtId="167" fontId="29" fillId="0" borderId="9" xfId="4" applyNumberFormat="1" applyFont="1" applyFill="1" applyBorder="1" applyAlignment="1">
      <alignment horizontal="right" vertical="center"/>
    </xf>
    <xf numFmtId="0" fontId="36" fillId="0" borderId="0" xfId="4" applyFont="1" applyFill="1" applyBorder="1" applyAlignment="1">
      <alignment vertical="center"/>
    </xf>
    <xf numFmtId="0" fontId="9" fillId="6" borderId="0" xfId="4" applyFont="1" applyFill="1" applyAlignment="1">
      <alignment vertical="center"/>
    </xf>
    <xf numFmtId="164" fontId="29" fillId="0" borderId="9" xfId="1" applyNumberFormat="1" applyFont="1" applyFill="1" applyBorder="1" applyAlignment="1">
      <alignment horizontal="right" vertical="center"/>
    </xf>
    <xf numFmtId="166" fontId="10" fillId="0" borderId="9" xfId="4" applyNumberFormat="1" applyFont="1" applyFill="1" applyBorder="1" applyAlignment="1">
      <alignment horizontal="right" vertical="center"/>
    </xf>
    <xf numFmtId="2" fontId="10" fillId="0" borderId="9" xfId="4" applyNumberFormat="1" applyFont="1" applyFill="1" applyBorder="1" applyAlignment="1">
      <alignment horizontal="right" vertical="center"/>
    </xf>
    <xf numFmtId="0" fontId="9" fillId="3" borderId="0" xfId="4" applyFont="1" applyFill="1" applyAlignment="1">
      <alignment vertical="center"/>
    </xf>
    <xf numFmtId="1" fontId="35" fillId="0" borderId="9" xfId="4" applyNumberFormat="1" applyFont="1" applyFill="1" applyBorder="1" applyAlignment="1">
      <alignment horizontal="center" vertical="center"/>
    </xf>
    <xf numFmtId="165" fontId="36" fillId="0" borderId="0" xfId="4" applyNumberFormat="1" applyFont="1" applyFill="1" applyBorder="1" applyAlignment="1">
      <alignment vertical="center"/>
    </xf>
    <xf numFmtId="164" fontId="6" fillId="0" borderId="9" xfId="1" applyNumberFormat="1" applyFont="1" applyFill="1" applyBorder="1" applyAlignment="1">
      <alignment horizontal="right" vertical="center" wrapText="1"/>
    </xf>
    <xf numFmtId="0" fontId="9" fillId="7" borderId="0" xfId="4" applyFont="1" applyFill="1" applyAlignment="1">
      <alignment vertical="center"/>
    </xf>
    <xf numFmtId="2" fontId="3" fillId="0" borderId="0" xfId="0" applyNumberFormat="1" applyFont="1" applyFill="1" applyBorder="1" applyAlignment="1">
      <alignment horizontal="left" vertical="center" wrapText="1"/>
    </xf>
    <xf numFmtId="166" fontId="8" fillId="0" borderId="9" xfId="1" applyNumberFormat="1" applyFont="1" applyFill="1" applyBorder="1" applyAlignment="1">
      <alignment horizontal="right" vertical="center"/>
    </xf>
    <xf numFmtId="166" fontId="51" fillId="0" borderId="0" xfId="4" applyNumberFormat="1" applyFont="1" applyFill="1" applyBorder="1" applyAlignment="1">
      <alignment vertical="center"/>
    </xf>
    <xf numFmtId="4" fontId="3" fillId="0" borderId="9" xfId="4" applyNumberFormat="1" applyFont="1" applyFill="1" applyBorder="1" applyAlignment="1">
      <alignment horizontal="right" vertical="center"/>
    </xf>
    <xf numFmtId="0" fontId="6" fillId="0" borderId="0" xfId="4" applyFont="1" applyFill="1" applyBorder="1" applyAlignment="1">
      <alignment vertical="center"/>
    </xf>
    <xf numFmtId="0" fontId="29" fillId="0" borderId="0" xfId="4" applyFont="1" applyFill="1" applyAlignment="1">
      <alignment vertical="center"/>
    </xf>
    <xf numFmtId="0" fontId="33" fillId="0" borderId="0" xfId="4" applyFont="1" applyFill="1" applyAlignment="1">
      <alignment vertical="center"/>
    </xf>
    <xf numFmtId="0" fontId="33" fillId="4" borderId="0" xfId="4" applyFont="1" applyFill="1" applyAlignment="1">
      <alignment vertical="center"/>
    </xf>
    <xf numFmtId="1" fontId="3" fillId="0" borderId="9" xfId="4" applyNumberFormat="1" applyFont="1" applyFill="1" applyBorder="1" applyAlignment="1">
      <alignment horizontal="center" vertical="center"/>
    </xf>
    <xf numFmtId="165" fontId="6" fillId="0" borderId="9" xfId="1" applyNumberFormat="1" applyFont="1" applyFill="1" applyBorder="1" applyAlignment="1">
      <alignment horizontal="right" vertical="center" wrapText="1"/>
    </xf>
    <xf numFmtId="2" fontId="50" fillId="0" borderId="9" xfId="4" applyNumberFormat="1" applyFont="1" applyFill="1" applyBorder="1" applyAlignment="1">
      <alignment horizontal="left" vertical="center" wrapText="1"/>
    </xf>
    <xf numFmtId="170" fontId="32" fillId="0" borderId="0" xfId="0" applyNumberFormat="1" applyFont="1" applyFill="1" applyBorder="1" applyAlignment="1">
      <alignment vertical="center"/>
    </xf>
    <xf numFmtId="165" fontId="8" fillId="0" borderId="0" xfId="1" applyNumberFormat="1" applyFont="1" applyFill="1" applyBorder="1" applyAlignment="1">
      <alignment horizontal="left" vertical="center" wrapText="1"/>
    </xf>
    <xf numFmtId="0" fontId="13" fillId="0" borderId="0" xfId="0" applyFont="1" applyFill="1" applyBorder="1" applyAlignment="1">
      <alignment vertical="center"/>
    </xf>
    <xf numFmtId="2" fontId="3" fillId="0" borderId="9" xfId="4" applyNumberFormat="1" applyFont="1" applyFill="1" applyBorder="1" applyAlignment="1">
      <alignment horizontal="left" vertical="center" wrapText="1"/>
    </xf>
    <xf numFmtId="166" fontId="30" fillId="0" borderId="9" xfId="4" applyNumberFormat="1" applyFont="1" applyFill="1" applyBorder="1" applyAlignment="1">
      <alignment horizontal="right" vertical="center"/>
    </xf>
    <xf numFmtId="166" fontId="6" fillId="0" borderId="11" xfId="4" applyNumberFormat="1" applyFont="1" applyFill="1" applyBorder="1" applyAlignment="1">
      <alignment vertical="center"/>
    </xf>
    <xf numFmtId="0" fontId="33" fillId="3" borderId="0" xfId="4" applyFont="1" applyFill="1" applyAlignment="1">
      <alignment vertical="center"/>
    </xf>
    <xf numFmtId="167" fontId="6" fillId="0" borderId="9" xfId="4" applyNumberFormat="1" applyFont="1" applyFill="1" applyBorder="1" applyAlignment="1">
      <alignment horizontal="right" vertical="center" wrapText="1"/>
    </xf>
    <xf numFmtId="1" fontId="44" fillId="0" borderId="9" xfId="4" applyNumberFormat="1" applyFont="1" applyFill="1" applyBorder="1" applyAlignment="1">
      <alignment horizontal="center" vertical="center"/>
    </xf>
    <xf numFmtId="0" fontId="33" fillId="6" borderId="0" xfId="4" applyFont="1" applyFill="1" applyAlignment="1">
      <alignment vertical="center"/>
    </xf>
    <xf numFmtId="2" fontId="3" fillId="0" borderId="7" xfId="4" applyNumberFormat="1" applyFont="1" applyFill="1" applyBorder="1" applyAlignment="1">
      <alignment horizontal="left" vertical="center" wrapText="1"/>
    </xf>
    <xf numFmtId="166" fontId="30" fillId="0" borderId="7" xfId="4" applyNumberFormat="1" applyFont="1" applyFill="1" applyBorder="1" applyAlignment="1">
      <alignment horizontal="right" vertical="center"/>
    </xf>
    <xf numFmtId="165" fontId="3" fillId="0" borderId="7" xfId="1" applyNumberFormat="1" applyFont="1" applyFill="1" applyBorder="1" applyAlignment="1">
      <alignment horizontal="right" vertical="center"/>
    </xf>
    <xf numFmtId="166" fontId="3" fillId="0" borderId="7" xfId="1" applyNumberFormat="1" applyFont="1" applyFill="1" applyBorder="1" applyAlignment="1">
      <alignment horizontal="right" vertical="center"/>
    </xf>
    <xf numFmtId="2" fontId="6" fillId="0" borderId="9" xfId="4" applyNumberFormat="1" applyFont="1" applyFill="1" applyBorder="1" applyAlignment="1">
      <alignment horizontal="left" vertical="center" wrapText="1"/>
    </xf>
    <xf numFmtId="166" fontId="3" fillId="0" borderId="7" xfId="4" applyNumberFormat="1" applyFont="1" applyFill="1" applyBorder="1" applyAlignment="1">
      <alignment horizontal="right" vertical="center"/>
    </xf>
    <xf numFmtId="166" fontId="6" fillId="0" borderId="0" xfId="4" applyNumberFormat="1" applyFont="1" applyFill="1" applyBorder="1" applyAlignment="1">
      <alignment vertical="center"/>
    </xf>
    <xf numFmtId="166" fontId="33" fillId="0" borderId="9" xfId="4" applyNumberFormat="1" applyFont="1" applyFill="1" applyBorder="1" applyAlignment="1">
      <alignment horizontal="right" vertical="center" wrapText="1"/>
    </xf>
    <xf numFmtId="165" fontId="3" fillId="0" borderId="9" xfId="1" applyNumberFormat="1" applyFont="1" applyFill="1" applyBorder="1" applyAlignment="1">
      <alignment horizontal="right" vertical="center" wrapText="1"/>
    </xf>
    <xf numFmtId="166" fontId="3" fillId="0" borderId="9" xfId="1" applyNumberFormat="1" applyFont="1" applyFill="1" applyBorder="1" applyAlignment="1">
      <alignment horizontal="right" vertical="center" wrapText="1"/>
    </xf>
    <xf numFmtId="166" fontId="3" fillId="0" borderId="9" xfId="4" applyNumberFormat="1" applyFont="1" applyFill="1" applyBorder="1" applyAlignment="1">
      <alignment horizontal="right" vertical="center" wrapText="1"/>
    </xf>
    <xf numFmtId="165" fontId="6" fillId="0" borderId="0" xfId="1" applyNumberFormat="1" applyFont="1" applyFill="1" applyAlignment="1">
      <alignment vertical="center"/>
    </xf>
    <xf numFmtId="171" fontId="8" fillId="0" borderId="0" xfId="0" applyNumberFormat="1" applyFont="1" applyFill="1" applyAlignment="1">
      <alignment vertical="center"/>
    </xf>
    <xf numFmtId="0" fontId="8" fillId="0" borderId="0" xfId="4" applyFont="1" applyFill="1" applyBorder="1" applyAlignment="1">
      <alignment vertical="center"/>
    </xf>
    <xf numFmtId="0" fontId="52" fillId="0" borderId="0" xfId="4" applyFont="1" applyFill="1" applyAlignment="1">
      <alignment vertical="center"/>
    </xf>
    <xf numFmtId="0" fontId="17" fillId="0" borderId="0" xfId="4" applyFont="1" applyFill="1" applyAlignment="1">
      <alignment vertical="center"/>
    </xf>
    <xf numFmtId="0" fontId="17" fillId="4" borderId="0" xfId="4" applyFont="1" applyFill="1" applyAlignment="1">
      <alignment vertical="center"/>
    </xf>
    <xf numFmtId="0" fontId="32" fillId="0" borderId="0" xfId="4" applyFont="1" applyFill="1" applyBorder="1" applyAlignment="1">
      <alignment vertical="center"/>
    </xf>
    <xf numFmtId="0" fontId="31" fillId="0" borderId="0" xfId="4" applyFont="1" applyFill="1" applyAlignment="1">
      <alignment vertical="center"/>
    </xf>
    <xf numFmtId="0" fontId="14" fillId="0" borderId="0" xfId="4" applyFont="1" applyFill="1" applyAlignment="1">
      <alignment vertical="center"/>
    </xf>
    <xf numFmtId="0" fontId="14" fillId="4" borderId="0" xfId="4" applyFont="1" applyFill="1" applyAlignment="1">
      <alignment vertical="center"/>
    </xf>
    <xf numFmtId="166" fontId="8" fillId="0" borderId="0" xfId="4" applyNumberFormat="1" applyFont="1" applyFill="1" applyBorder="1" applyAlignment="1">
      <alignment vertical="center"/>
    </xf>
    <xf numFmtId="167" fontId="3" fillId="0" borderId="9" xfId="4" applyNumberFormat="1" applyFont="1" applyFill="1" applyBorder="1" applyAlignment="1">
      <alignment horizontal="right" vertical="center" wrapText="1"/>
    </xf>
    <xf numFmtId="2" fontId="7" fillId="0" borderId="9" xfId="0" applyNumberFormat="1" applyFont="1" applyFill="1" applyBorder="1" applyAlignment="1">
      <alignment horizontal="left" vertical="center" wrapText="1"/>
    </xf>
    <xf numFmtId="171" fontId="11" fillId="0" borderId="0" xfId="0" applyNumberFormat="1" applyFont="1" applyFill="1" applyAlignment="1">
      <alignment vertical="center"/>
    </xf>
    <xf numFmtId="0" fontId="10" fillId="0" borderId="0" xfId="0" applyFont="1" applyFill="1" applyAlignment="1">
      <alignment vertical="center"/>
    </xf>
    <xf numFmtId="0" fontId="10" fillId="4" borderId="0" xfId="0" applyFont="1" applyFill="1" applyAlignment="1">
      <alignment vertical="center"/>
    </xf>
    <xf numFmtId="166" fontId="11" fillId="0" borderId="0" xfId="0" applyNumberFormat="1" applyFont="1" applyFill="1" applyBorder="1" applyAlignment="1">
      <alignment vertical="center"/>
    </xf>
    <xf numFmtId="0" fontId="53" fillId="4" borderId="0" xfId="4" applyFont="1" applyFill="1" applyAlignment="1">
      <alignment vertical="center"/>
    </xf>
    <xf numFmtId="1" fontId="39" fillId="0" borderId="9" xfId="4" applyNumberFormat="1" applyFont="1" applyFill="1" applyBorder="1" applyAlignment="1">
      <alignment horizontal="center" vertical="center"/>
    </xf>
    <xf numFmtId="2" fontId="22" fillId="0" borderId="9" xfId="4" applyNumberFormat="1" applyFont="1" applyFill="1" applyBorder="1" applyAlignment="1">
      <alignment horizontal="left" vertical="center" wrapText="1"/>
    </xf>
    <xf numFmtId="166" fontId="17" fillId="0" borderId="9" xfId="0" applyNumberFormat="1" applyFont="1" applyFill="1" applyBorder="1" applyAlignment="1">
      <alignment horizontal="right" vertical="center"/>
    </xf>
    <xf numFmtId="167" fontId="54" fillId="0" borderId="9" xfId="0" applyNumberFormat="1" applyFont="1" applyFill="1" applyBorder="1" applyAlignment="1">
      <alignment horizontal="center" vertical="center" wrapText="1"/>
    </xf>
    <xf numFmtId="0" fontId="52" fillId="0" borderId="0" xfId="0" applyFont="1" applyFill="1" applyAlignment="1">
      <alignment vertical="center"/>
    </xf>
    <xf numFmtId="0" fontId="17" fillId="0" borderId="0" xfId="0" applyFont="1" applyFill="1" applyAlignment="1">
      <alignment vertical="center"/>
    </xf>
    <xf numFmtId="0" fontId="17" fillId="4" borderId="0" xfId="0" applyFont="1" applyFill="1" applyAlignment="1">
      <alignment vertical="center"/>
    </xf>
    <xf numFmtId="1" fontId="33" fillId="0" borderId="9" xfId="4" applyNumberFormat="1" applyFont="1" applyFill="1" applyBorder="1" applyAlignment="1">
      <alignment horizontal="center" vertical="center"/>
    </xf>
    <xf numFmtId="171" fontId="6" fillId="0" borderId="0" xfId="0" applyNumberFormat="1" applyFont="1" applyFill="1" applyAlignment="1">
      <alignment vertical="center"/>
    </xf>
    <xf numFmtId="170" fontId="8" fillId="0" borderId="0" xfId="0" applyNumberFormat="1" applyFont="1" applyFill="1" applyBorder="1" applyAlignment="1">
      <alignment vertical="center"/>
    </xf>
    <xf numFmtId="1" fontId="4" fillId="0" borderId="9" xfId="4" applyNumberFormat="1" applyFont="1" applyFill="1" applyBorder="1" applyAlignment="1">
      <alignment horizontal="center" vertical="center"/>
    </xf>
    <xf numFmtId="166" fontId="4" fillId="0" borderId="9" xfId="4" applyNumberFormat="1" applyFont="1" applyFill="1" applyBorder="1" applyAlignment="1">
      <alignment horizontal="right" vertical="center"/>
    </xf>
    <xf numFmtId="167" fontId="36" fillId="0" borderId="9" xfId="0" applyNumberFormat="1" applyFont="1" applyFill="1" applyBorder="1" applyAlignment="1">
      <alignment horizontal="right" vertical="center" wrapText="1"/>
    </xf>
    <xf numFmtId="0" fontId="36" fillId="0" borderId="0" xfId="4" applyFont="1" applyFill="1" applyBorder="1" applyAlignment="1">
      <alignment vertical="center" wrapText="1"/>
    </xf>
    <xf numFmtId="0" fontId="10" fillId="5" borderId="0" xfId="0" applyFont="1" applyFill="1" applyAlignment="1">
      <alignment vertical="center"/>
    </xf>
    <xf numFmtId="1" fontId="22" fillId="0" borderId="9" xfId="0" applyNumberFormat="1" applyFont="1" applyFill="1" applyBorder="1" applyAlignment="1">
      <alignment horizontal="center" vertical="center"/>
    </xf>
    <xf numFmtId="0" fontId="3" fillId="5" borderId="0" xfId="0" applyFont="1" applyFill="1" applyAlignment="1">
      <alignment vertical="center"/>
    </xf>
    <xf numFmtId="0" fontId="14" fillId="3" borderId="0" xfId="4" applyFont="1" applyFill="1" applyAlignment="1">
      <alignment vertical="center"/>
    </xf>
    <xf numFmtId="164" fontId="6" fillId="0" borderId="9" xfId="1" applyNumberFormat="1" applyFont="1" applyFill="1" applyBorder="1" applyAlignment="1">
      <alignment horizontal="right" vertical="center"/>
    </xf>
    <xf numFmtId="0" fontId="55" fillId="0" borderId="0" xfId="4" applyFont="1" applyFill="1" applyAlignment="1">
      <alignment vertical="center"/>
    </xf>
    <xf numFmtId="0" fontId="55" fillId="3" borderId="0" xfId="4" applyFont="1" applyFill="1" applyAlignment="1">
      <alignment vertical="center"/>
    </xf>
    <xf numFmtId="165" fontId="32" fillId="0" borderId="0" xfId="1" applyNumberFormat="1" applyFont="1" applyFill="1" applyBorder="1" applyAlignment="1">
      <alignment vertical="center"/>
    </xf>
    <xf numFmtId="167" fontId="56" fillId="0" borderId="9" xfId="0" applyNumberFormat="1" applyFont="1" applyFill="1" applyBorder="1" applyAlignment="1">
      <alignment horizontal="center" vertical="center" wrapText="1"/>
    </xf>
    <xf numFmtId="169" fontId="11" fillId="0" borderId="0" xfId="1" applyNumberFormat="1" applyFont="1" applyFill="1" applyAlignment="1">
      <alignment vertical="center"/>
    </xf>
    <xf numFmtId="0" fontId="14" fillId="6" borderId="0" xfId="4" applyFont="1" applyFill="1" applyAlignment="1">
      <alignment vertical="center"/>
    </xf>
    <xf numFmtId="0" fontId="30" fillId="3" borderId="0" xfId="4" applyFont="1" applyFill="1" applyAlignment="1">
      <alignment vertical="center"/>
    </xf>
    <xf numFmtId="166" fontId="11" fillId="0" borderId="0" xfId="4" applyNumberFormat="1" applyFont="1" applyFill="1" applyBorder="1" applyAlignment="1">
      <alignment vertical="center"/>
    </xf>
    <xf numFmtId="165" fontId="10" fillId="0" borderId="0" xfId="1" applyNumberFormat="1" applyFont="1" applyFill="1" applyAlignment="1">
      <alignment vertical="center"/>
    </xf>
    <xf numFmtId="172" fontId="6" fillId="0" borderId="9" xfId="0" applyNumberFormat="1" applyFont="1" applyFill="1" applyBorder="1" applyAlignment="1">
      <alignment horizontal="right" vertical="center"/>
    </xf>
    <xf numFmtId="167" fontId="4" fillId="0" borderId="9" xfId="0" applyNumberFormat="1" applyFont="1" applyFill="1" applyBorder="1" applyAlignment="1">
      <alignment horizontal="right" vertical="center"/>
    </xf>
    <xf numFmtId="167" fontId="36" fillId="0" borderId="9" xfId="0" applyNumberFormat="1" applyFont="1" applyFill="1" applyBorder="1" applyAlignment="1">
      <alignment horizontal="right" vertical="center"/>
    </xf>
    <xf numFmtId="170" fontId="32" fillId="0" borderId="0" xfId="4" applyNumberFormat="1" applyFont="1" applyFill="1" applyBorder="1" applyAlignment="1">
      <alignment vertical="center"/>
    </xf>
    <xf numFmtId="1" fontId="41" fillId="0" borderId="9" xfId="4" applyNumberFormat="1" applyFont="1" applyFill="1" applyBorder="1" applyAlignment="1">
      <alignment horizontal="center" vertical="center"/>
    </xf>
    <xf numFmtId="165" fontId="57" fillId="0" borderId="0" xfId="1" applyNumberFormat="1" applyFont="1" applyFill="1" applyAlignment="1">
      <alignment horizontal="center" vertical="center"/>
    </xf>
    <xf numFmtId="0" fontId="58" fillId="0" borderId="0" xfId="4" applyFont="1" applyFill="1" applyAlignment="1">
      <alignment vertical="center"/>
    </xf>
    <xf numFmtId="0" fontId="58" fillId="4" borderId="0" xfId="4" applyFont="1" applyFill="1" applyAlignment="1">
      <alignment vertical="center"/>
    </xf>
    <xf numFmtId="0" fontId="37" fillId="0" borderId="0" xfId="4" applyFont="1" applyFill="1" applyBorder="1" applyAlignment="1">
      <alignment vertical="center"/>
    </xf>
    <xf numFmtId="0" fontId="30" fillId="2" borderId="0" xfId="4" applyFont="1" applyFill="1" applyAlignment="1">
      <alignment vertical="center"/>
    </xf>
    <xf numFmtId="2" fontId="44" fillId="0" borderId="9" xfId="4" applyNumberFormat="1" applyFont="1" applyFill="1" applyBorder="1" applyAlignment="1">
      <alignment horizontal="left" vertical="center" wrapText="1"/>
    </xf>
    <xf numFmtId="170" fontId="11" fillId="0" borderId="0" xfId="0" applyNumberFormat="1" applyFont="1" applyFill="1" applyBorder="1" applyAlignment="1">
      <alignment vertical="center"/>
    </xf>
    <xf numFmtId="165" fontId="11" fillId="0" borderId="0" xfId="1" applyNumberFormat="1" applyFont="1" applyFill="1" applyAlignment="1">
      <alignment horizontal="center" vertical="center"/>
    </xf>
    <xf numFmtId="2" fontId="6" fillId="0" borderId="0" xfId="4" applyNumberFormat="1" applyFont="1" applyFill="1" applyAlignment="1">
      <alignment horizontal="left" vertical="center"/>
    </xf>
    <xf numFmtId="2" fontId="3" fillId="0" borderId="0" xfId="4" applyNumberFormat="1" applyFont="1" applyFill="1" applyAlignment="1">
      <alignment horizontal="left" vertical="center"/>
    </xf>
    <xf numFmtId="173" fontId="32" fillId="0" borderId="0" xfId="4" applyNumberFormat="1" applyFont="1" applyFill="1" applyBorder="1" applyAlignment="1">
      <alignment vertical="center"/>
    </xf>
    <xf numFmtId="165" fontId="14" fillId="0" borderId="0" xfId="1" applyNumberFormat="1" applyFont="1" applyFill="1" applyAlignment="1">
      <alignment vertical="center"/>
    </xf>
    <xf numFmtId="166" fontId="14" fillId="0" borderId="0" xfId="1" applyNumberFormat="1" applyFont="1" applyFill="1" applyAlignment="1">
      <alignment vertical="center"/>
    </xf>
    <xf numFmtId="166" fontId="14" fillId="0" borderId="0" xfId="4" applyNumberFormat="1" applyFont="1" applyFill="1" applyAlignment="1">
      <alignment vertical="center"/>
    </xf>
    <xf numFmtId="166" fontId="31" fillId="0" borderId="0" xfId="1" applyNumberFormat="1" applyFont="1" applyFill="1" applyAlignment="1">
      <alignment vertical="center"/>
    </xf>
    <xf numFmtId="167" fontId="8" fillId="0" borderId="9" xfId="4" applyNumberFormat="1" applyFont="1" applyFill="1" applyBorder="1" applyAlignment="1">
      <alignment horizontal="center" vertical="center" wrapText="1"/>
    </xf>
    <xf numFmtId="167" fontId="6" fillId="0" borderId="0" xfId="4" applyNumberFormat="1" applyFont="1" applyFill="1" applyBorder="1" applyAlignment="1">
      <alignment horizontal="right" vertical="center" wrapText="1"/>
    </xf>
    <xf numFmtId="167" fontId="36" fillId="0" borderId="0" xfId="4" applyNumberFormat="1" applyFont="1" applyFill="1" applyBorder="1" applyAlignment="1">
      <alignment horizontal="right" vertical="center" wrapText="1"/>
    </xf>
    <xf numFmtId="167" fontId="8" fillId="0" borderId="0" xfId="4" applyNumberFormat="1" applyFont="1" applyFill="1" applyBorder="1" applyAlignment="1">
      <alignment horizontal="right" vertical="center" wrapText="1"/>
    </xf>
    <xf numFmtId="167" fontId="8" fillId="0" borderId="0" xfId="4" applyNumberFormat="1" applyFont="1" applyFill="1" applyBorder="1" applyAlignment="1">
      <alignment horizontal="left" vertical="center" wrapText="1"/>
    </xf>
    <xf numFmtId="174" fontId="38" fillId="0" borderId="9" xfId="5" applyNumberFormat="1" applyFont="1" applyFill="1" applyBorder="1" applyAlignment="1">
      <alignment horizontal="right" vertical="center"/>
    </xf>
    <xf numFmtId="165" fontId="3" fillId="0" borderId="9" xfId="5" applyNumberFormat="1" applyFont="1" applyFill="1" applyBorder="1" applyAlignment="1">
      <alignment horizontal="right" vertical="center"/>
    </xf>
    <xf numFmtId="0" fontId="30" fillId="6" borderId="0" xfId="4" applyFont="1" applyFill="1" applyAlignment="1">
      <alignment vertical="center"/>
    </xf>
    <xf numFmtId="171" fontId="11" fillId="0" borderId="0" xfId="4" applyNumberFormat="1" applyFont="1" applyFill="1" applyBorder="1" applyAlignment="1">
      <alignment vertical="center"/>
    </xf>
    <xf numFmtId="0" fontId="17" fillId="6" borderId="0" xfId="4" applyFont="1" applyFill="1" applyAlignment="1">
      <alignment vertical="center"/>
    </xf>
    <xf numFmtId="0" fontId="30" fillId="5" borderId="0" xfId="4" applyFont="1" applyFill="1" applyAlignment="1">
      <alignment vertical="center"/>
    </xf>
    <xf numFmtId="167" fontId="6" fillId="0" borderId="9" xfId="0" applyNumberFormat="1" applyFont="1" applyFill="1" applyBorder="1" applyAlignment="1">
      <alignment horizontal="right" vertical="center" wrapText="1"/>
    </xf>
    <xf numFmtId="0" fontId="17" fillId="8" borderId="0" xfId="4" applyFont="1" applyFill="1" applyAlignment="1">
      <alignment vertical="center"/>
    </xf>
    <xf numFmtId="167" fontId="36" fillId="0" borderId="9" xfId="0" applyNumberFormat="1" applyFont="1" applyFill="1" applyBorder="1" applyAlignment="1">
      <alignment horizontal="left" vertical="center" wrapText="1"/>
    </xf>
    <xf numFmtId="2" fontId="3" fillId="0" borderId="9" xfId="4" applyNumberFormat="1" applyFont="1" applyFill="1" applyBorder="1" applyAlignment="1">
      <alignment horizontal="right" vertical="center" wrapText="1"/>
    </xf>
    <xf numFmtId="166" fontId="3" fillId="0" borderId="9" xfId="0" applyNumberFormat="1" applyFont="1" applyFill="1" applyBorder="1" applyAlignment="1">
      <alignment horizontal="right" vertical="center" wrapText="1"/>
    </xf>
    <xf numFmtId="2" fontId="33" fillId="0" borderId="9" xfId="0" applyNumberFormat="1" applyFont="1" applyFill="1" applyBorder="1" applyAlignment="1">
      <alignment horizontal="right" vertical="center" wrapText="1"/>
    </xf>
    <xf numFmtId="166" fontId="33" fillId="0" borderId="9" xfId="0" applyNumberFormat="1" applyFont="1" applyFill="1" applyBorder="1" applyAlignment="1">
      <alignment horizontal="right" vertical="center" wrapText="1"/>
    </xf>
    <xf numFmtId="2" fontId="59" fillId="0" borderId="9" xfId="4" applyNumberFormat="1" applyFont="1" applyFill="1" applyBorder="1" applyAlignment="1">
      <alignment horizontal="left" vertical="center" wrapText="1"/>
    </xf>
    <xf numFmtId="2" fontId="3" fillId="0" borderId="9" xfId="0" applyNumberFormat="1" applyFont="1" applyFill="1" applyBorder="1" applyAlignment="1">
      <alignment horizontal="right" vertical="center" wrapText="1"/>
    </xf>
    <xf numFmtId="165" fontId="8" fillId="0" borderId="9" xfId="1" applyNumberFormat="1" applyFont="1" applyFill="1" applyBorder="1" applyAlignment="1">
      <alignment horizontal="right" vertical="center" wrapText="1"/>
    </xf>
    <xf numFmtId="165" fontId="6" fillId="0" borderId="0" xfId="4" applyNumberFormat="1" applyFont="1" applyFill="1" applyBorder="1" applyAlignment="1">
      <alignment vertical="center"/>
    </xf>
    <xf numFmtId="0" fontId="6" fillId="0" borderId="0" xfId="4" applyFont="1" applyFill="1" applyBorder="1" applyAlignment="1">
      <alignment vertical="center" wrapText="1"/>
    </xf>
    <xf numFmtId="2" fontId="13" fillId="0" borderId="9" xfId="4" applyNumberFormat="1" applyFont="1" applyFill="1" applyBorder="1" applyAlignment="1">
      <alignment horizontal="left" vertical="center" wrapText="1"/>
    </xf>
    <xf numFmtId="165" fontId="36" fillId="0" borderId="9" xfId="1" applyNumberFormat="1" applyFont="1" applyFill="1" applyBorder="1" applyAlignment="1">
      <alignment horizontal="center" vertical="center" wrapText="1"/>
    </xf>
    <xf numFmtId="0" fontId="17" fillId="3" borderId="0" xfId="4" applyFont="1" applyFill="1" applyAlignment="1">
      <alignment vertical="center"/>
    </xf>
    <xf numFmtId="165" fontId="6" fillId="0" borderId="0" xfId="0" applyNumberFormat="1" applyFont="1" applyFill="1" applyBorder="1" applyAlignment="1">
      <alignment vertical="center"/>
    </xf>
    <xf numFmtId="165" fontId="11" fillId="0" borderId="0" xfId="4" applyNumberFormat="1" applyFont="1" applyFill="1" applyBorder="1" applyAlignment="1">
      <alignment vertical="center"/>
    </xf>
    <xf numFmtId="165" fontId="30" fillId="0" borderId="0" xfId="1" applyNumberFormat="1" applyFont="1" applyFill="1" applyAlignment="1">
      <alignment vertical="center"/>
    </xf>
    <xf numFmtId="166" fontId="3" fillId="0" borderId="0" xfId="4" applyNumberFormat="1" applyFont="1" applyFill="1" applyBorder="1" applyAlignment="1">
      <alignment horizontal="right" vertical="center"/>
    </xf>
    <xf numFmtId="166" fontId="30" fillId="0" borderId="0" xfId="4" applyNumberFormat="1" applyFont="1" applyFill="1" applyAlignment="1">
      <alignment vertical="center"/>
    </xf>
    <xf numFmtId="166" fontId="6" fillId="0" borderId="0" xfId="4" applyNumberFormat="1" applyFont="1" applyFill="1" applyBorder="1" applyAlignment="1">
      <alignment horizontal="right" vertical="center"/>
    </xf>
    <xf numFmtId="166" fontId="3" fillId="0" borderId="9" xfId="1" applyNumberFormat="1" applyFont="1" applyFill="1" applyBorder="1" applyAlignment="1">
      <alignment horizontal="left" vertical="center"/>
    </xf>
    <xf numFmtId="166" fontId="60" fillId="0" borderId="9" xfId="0" applyNumberFormat="1" applyFont="1" applyFill="1" applyBorder="1" applyAlignment="1">
      <alignment horizontal="right" vertical="center"/>
    </xf>
    <xf numFmtId="170" fontId="6" fillId="0" borderId="0" xfId="0" applyNumberFormat="1" applyFont="1" applyFill="1" applyBorder="1" applyAlignment="1">
      <alignment vertical="center"/>
    </xf>
    <xf numFmtId="2" fontId="3" fillId="0" borderId="9" xfId="4" applyNumberFormat="1" applyFont="1" applyFill="1" applyBorder="1" applyAlignment="1">
      <alignment vertical="center"/>
    </xf>
    <xf numFmtId="2" fontId="3" fillId="0" borderId="9" xfId="4" applyNumberFormat="1" applyFont="1" applyFill="1" applyBorder="1" applyAlignment="1">
      <alignment vertical="center" wrapText="1"/>
    </xf>
    <xf numFmtId="175" fontId="8" fillId="0" borderId="0" xfId="0" applyNumberFormat="1" applyFont="1" applyFill="1" applyBorder="1" applyAlignment="1">
      <alignment vertical="center"/>
    </xf>
    <xf numFmtId="0" fontId="4" fillId="0" borderId="9" xfId="0" applyNumberFormat="1" applyFont="1" applyFill="1" applyBorder="1" applyAlignment="1">
      <alignment vertical="center"/>
    </xf>
    <xf numFmtId="0" fontId="22" fillId="0" borderId="9" xfId="0" applyNumberFormat="1" applyFont="1" applyFill="1" applyBorder="1" applyAlignment="1">
      <alignment vertical="center"/>
    </xf>
    <xf numFmtId="167" fontId="8" fillId="0" borderId="9" xfId="0" applyNumberFormat="1" applyFont="1" applyFill="1" applyBorder="1" applyAlignment="1">
      <alignment horizontal="right" vertical="center" wrapText="1"/>
    </xf>
    <xf numFmtId="2" fontId="4" fillId="0" borderId="9" xfId="4" applyNumberFormat="1" applyFont="1" applyFill="1" applyBorder="1" applyAlignment="1">
      <alignment horizontal="left" vertical="center" wrapText="1"/>
    </xf>
    <xf numFmtId="3" fontId="17" fillId="0" borderId="9" xfId="4" applyNumberFormat="1" applyFont="1" applyFill="1" applyBorder="1" applyAlignment="1">
      <alignment horizontal="right" vertical="center"/>
    </xf>
    <xf numFmtId="167" fontId="56" fillId="0" borderId="9" xfId="4" applyNumberFormat="1" applyFont="1" applyFill="1" applyBorder="1" applyAlignment="1">
      <alignment horizontal="right" vertical="center" wrapText="1"/>
    </xf>
    <xf numFmtId="3" fontId="19" fillId="0" borderId="9" xfId="0" applyNumberFormat="1" applyFont="1" applyFill="1" applyBorder="1" applyAlignment="1">
      <alignment horizontal="right" vertical="center"/>
    </xf>
    <xf numFmtId="165" fontId="62" fillId="0" borderId="9" xfId="1" applyNumberFormat="1" applyFont="1" applyFill="1" applyBorder="1" applyAlignment="1">
      <alignment horizontal="left" vertical="center" wrapText="1"/>
    </xf>
    <xf numFmtId="0" fontId="6" fillId="0" borderId="0" xfId="4" applyFont="1" applyFill="1" applyBorder="1" applyAlignment="1">
      <alignment horizontal="left" vertical="center"/>
    </xf>
    <xf numFmtId="3" fontId="33" fillId="0" borderId="9" xfId="4" applyNumberFormat="1" applyFont="1" applyFill="1" applyBorder="1" applyAlignment="1">
      <alignment horizontal="right" vertical="center"/>
    </xf>
    <xf numFmtId="165" fontId="29" fillId="0" borderId="9" xfId="1" applyNumberFormat="1" applyFont="1" applyFill="1" applyBorder="1" applyAlignment="1">
      <alignment horizontal="right" vertical="center"/>
    </xf>
    <xf numFmtId="2" fontId="3" fillId="0" borderId="12" xfId="0" applyNumberFormat="1" applyFont="1" applyFill="1" applyBorder="1" applyAlignment="1">
      <alignment vertical="center"/>
    </xf>
    <xf numFmtId="3" fontId="4" fillId="0" borderId="12" xfId="0" applyNumberFormat="1" applyFont="1" applyFill="1" applyBorder="1" applyAlignment="1">
      <alignment horizontal="right" vertical="center"/>
    </xf>
    <xf numFmtId="165" fontId="3" fillId="0" borderId="12" xfId="1" applyNumberFormat="1" applyFont="1" applyFill="1" applyBorder="1" applyAlignment="1">
      <alignment horizontal="right" vertical="center"/>
    </xf>
    <xf numFmtId="166" fontId="3" fillId="0" borderId="12" xfId="1" applyNumberFormat="1" applyFont="1" applyFill="1" applyBorder="1" applyAlignment="1">
      <alignment horizontal="right" vertical="center"/>
    </xf>
    <xf numFmtId="166" fontId="3" fillId="0" borderId="12" xfId="0" applyNumberFormat="1" applyFont="1" applyFill="1" applyBorder="1" applyAlignment="1">
      <alignment horizontal="right" vertical="center"/>
    </xf>
    <xf numFmtId="166" fontId="22" fillId="0" borderId="12" xfId="0" applyNumberFormat="1" applyFont="1" applyFill="1" applyBorder="1" applyAlignment="1">
      <alignment horizontal="right" vertical="center"/>
    </xf>
    <xf numFmtId="165" fontId="29" fillId="0" borderId="10" xfId="1" applyNumberFormat="1" applyFont="1" applyFill="1" applyBorder="1" applyAlignment="1">
      <alignment horizontal="right" vertical="center"/>
    </xf>
    <xf numFmtId="1" fontId="4" fillId="0" borderId="12" xfId="0" applyNumberFormat="1" applyFont="1" applyFill="1" applyBorder="1" applyAlignment="1">
      <alignment horizontal="center" vertical="center"/>
    </xf>
    <xf numFmtId="2" fontId="45" fillId="0" borderId="12" xfId="0" applyNumberFormat="1" applyFont="1" applyFill="1" applyBorder="1" applyAlignment="1">
      <alignment vertical="center"/>
    </xf>
    <xf numFmtId="165" fontId="4" fillId="0" borderId="12" xfId="1" applyNumberFormat="1" applyFont="1" applyFill="1" applyBorder="1" applyAlignment="1">
      <alignment horizontal="right" vertical="center"/>
    </xf>
    <xf numFmtId="166" fontId="4" fillId="0" borderId="12" xfId="1" applyNumberFormat="1" applyFont="1" applyFill="1" applyBorder="1" applyAlignment="1">
      <alignment horizontal="right" vertical="center"/>
    </xf>
    <xf numFmtId="166" fontId="4" fillId="0" borderId="12" xfId="0" applyNumberFormat="1" applyFont="1" applyFill="1" applyBorder="1" applyAlignment="1">
      <alignment horizontal="right" vertical="center"/>
    </xf>
    <xf numFmtId="167" fontId="6" fillId="0" borderId="2" xfId="0" applyNumberFormat="1" applyFont="1" applyFill="1" applyBorder="1" applyAlignment="1">
      <alignment horizontal="right" vertical="center"/>
    </xf>
    <xf numFmtId="1" fontId="4" fillId="0" borderId="6" xfId="0" applyNumberFormat="1" applyFont="1" applyFill="1" applyBorder="1" applyAlignment="1">
      <alignment horizontal="center" vertical="center"/>
    </xf>
    <xf numFmtId="0" fontId="45" fillId="0" borderId="6" xfId="4" applyFont="1" applyFill="1" applyBorder="1" applyAlignment="1">
      <alignment vertical="center"/>
    </xf>
    <xf numFmtId="3" fontId="4" fillId="0" borderId="6" xfId="0" applyNumberFormat="1" applyFont="1" applyFill="1" applyBorder="1" applyAlignment="1">
      <alignment horizontal="right" vertical="center"/>
    </xf>
    <xf numFmtId="165" fontId="4" fillId="0" borderId="6" xfId="1" applyNumberFormat="1" applyFont="1" applyFill="1" applyBorder="1" applyAlignment="1">
      <alignment horizontal="right" vertical="center"/>
    </xf>
    <xf numFmtId="166" fontId="4" fillId="0" borderId="6" xfId="1" applyNumberFormat="1" applyFont="1" applyFill="1" applyBorder="1" applyAlignment="1">
      <alignment horizontal="right" vertical="center"/>
    </xf>
    <xf numFmtId="166" fontId="4" fillId="0" borderId="6" xfId="0" applyNumberFormat="1" applyFont="1" applyFill="1" applyBorder="1" applyAlignment="1">
      <alignment horizontal="right" vertical="center"/>
    </xf>
    <xf numFmtId="166" fontId="22" fillId="0" borderId="6" xfId="0" applyNumberFormat="1" applyFont="1" applyFill="1" applyBorder="1" applyAlignment="1">
      <alignment horizontal="right" vertical="center"/>
    </xf>
    <xf numFmtId="167" fontId="6" fillId="0" borderId="13" xfId="0" applyNumberFormat="1" applyFont="1" applyFill="1" applyBorder="1" applyAlignment="1">
      <alignment horizontal="right" vertical="center"/>
    </xf>
    <xf numFmtId="165" fontId="8" fillId="0" borderId="0" xfId="1" applyNumberFormat="1" applyFont="1" applyFill="1" applyBorder="1" applyAlignment="1">
      <alignment vertical="center"/>
    </xf>
    <xf numFmtId="0" fontId="3" fillId="0" borderId="0" xfId="0" applyFont="1" applyFill="1" applyBorder="1" applyAlignment="1">
      <alignment vertical="center"/>
    </xf>
    <xf numFmtId="0" fontId="3" fillId="2" borderId="0" xfId="0" applyFont="1" applyFill="1" applyBorder="1" applyAlignment="1">
      <alignment vertical="center"/>
    </xf>
    <xf numFmtId="1" fontId="3" fillId="0" borderId="6" xfId="0" applyNumberFormat="1" applyFont="1" applyFill="1" applyBorder="1" applyAlignment="1">
      <alignment horizontal="center" vertical="center"/>
    </xf>
    <xf numFmtId="2" fontId="24" fillId="0" borderId="6" xfId="0" applyNumberFormat="1" applyFont="1" applyFill="1" applyBorder="1" applyAlignment="1">
      <alignment horizontal="left" vertical="center" wrapText="1"/>
    </xf>
    <xf numFmtId="3" fontId="33" fillId="0" borderId="6" xfId="0" applyNumberFormat="1" applyFont="1" applyFill="1" applyBorder="1" applyAlignment="1">
      <alignment horizontal="right" vertical="center"/>
    </xf>
    <xf numFmtId="3" fontId="17" fillId="0" borderId="6" xfId="0" applyNumberFormat="1" applyFont="1" applyFill="1" applyBorder="1" applyAlignment="1">
      <alignment horizontal="right" vertical="center"/>
    </xf>
    <xf numFmtId="165" fontId="3" fillId="0" borderId="6" xfId="1" applyNumberFormat="1" applyFont="1" applyFill="1" applyBorder="1" applyAlignment="1">
      <alignment horizontal="right" vertical="center"/>
    </xf>
    <xf numFmtId="166" fontId="3" fillId="0" borderId="6" xfId="1" applyNumberFormat="1" applyFont="1" applyFill="1" applyBorder="1" applyAlignment="1">
      <alignment horizontal="right" vertical="center"/>
    </xf>
    <xf numFmtId="166" fontId="3" fillId="0" borderId="6" xfId="0" applyNumberFormat="1" applyFont="1" applyFill="1" applyBorder="1" applyAlignment="1">
      <alignment horizontal="right" vertical="center"/>
    </xf>
    <xf numFmtId="166" fontId="42" fillId="0" borderId="6" xfId="0" applyNumberFormat="1" applyFont="1" applyFill="1" applyBorder="1" applyAlignment="1">
      <alignment horizontal="right" vertical="center"/>
    </xf>
    <xf numFmtId="167" fontId="29" fillId="0" borderId="13" xfId="0" applyNumberFormat="1" applyFont="1" applyFill="1" applyBorder="1" applyAlignment="1">
      <alignment horizontal="right" vertical="center"/>
    </xf>
    <xf numFmtId="1" fontId="3" fillId="0" borderId="12" xfId="0" applyNumberFormat="1" applyFont="1" applyFill="1" applyBorder="1" applyAlignment="1">
      <alignment horizontal="center" vertical="center"/>
    </xf>
    <xf numFmtId="2" fontId="24" fillId="0" borderId="12" xfId="0" applyNumberFormat="1" applyFont="1" applyFill="1" applyBorder="1" applyAlignment="1">
      <alignment horizontal="left" vertical="center" wrapText="1"/>
    </xf>
    <xf numFmtId="3" fontId="33" fillId="0" borderId="12" xfId="0" applyNumberFormat="1" applyFont="1" applyFill="1" applyBorder="1" applyAlignment="1">
      <alignment horizontal="right" vertical="center"/>
    </xf>
    <xf numFmtId="3" fontId="17" fillId="0" borderId="12" xfId="0" applyNumberFormat="1" applyFont="1" applyFill="1" applyBorder="1" applyAlignment="1">
      <alignment horizontal="right" vertical="center"/>
    </xf>
    <xf numFmtId="166" fontId="42" fillId="0" borderId="12" xfId="0" applyNumberFormat="1" applyFont="1" applyFill="1" applyBorder="1" applyAlignment="1">
      <alignment horizontal="right" vertical="center"/>
    </xf>
    <xf numFmtId="167" fontId="29" fillId="0" borderId="14" xfId="0" applyNumberFormat="1" applyFont="1" applyFill="1" applyBorder="1" applyAlignment="1">
      <alignment horizontal="right" vertical="center"/>
    </xf>
    <xf numFmtId="1" fontId="33" fillId="0" borderId="0" xfId="0" applyNumberFormat="1" applyFont="1" applyFill="1" applyBorder="1" applyAlignment="1">
      <alignment horizontal="center" vertical="center"/>
    </xf>
    <xf numFmtId="0" fontId="24" fillId="0" borderId="0" xfId="0" applyFont="1" applyFill="1" applyAlignment="1">
      <alignment horizontal="center" vertical="center"/>
    </xf>
    <xf numFmtId="176" fontId="24" fillId="0" borderId="0" xfId="5" applyNumberFormat="1" applyFont="1" applyFill="1" applyAlignment="1">
      <alignment horizontal="right" vertical="center"/>
    </xf>
    <xf numFmtId="165" fontId="4" fillId="0" borderId="0" xfId="1" applyNumberFormat="1" applyFont="1" applyFill="1" applyAlignment="1">
      <alignment horizontal="right" vertical="center"/>
    </xf>
    <xf numFmtId="166" fontId="4" fillId="0" borderId="0" xfId="1" applyNumberFormat="1" applyFont="1" applyFill="1" applyAlignment="1">
      <alignment horizontal="right" vertical="center"/>
    </xf>
    <xf numFmtId="166" fontId="4" fillId="0" borderId="0" xfId="0" applyNumberFormat="1" applyFont="1" applyFill="1" applyAlignment="1">
      <alignment horizontal="right" vertical="center"/>
    </xf>
    <xf numFmtId="166" fontId="24" fillId="0" borderId="0" xfId="0" applyNumberFormat="1" applyFont="1" applyFill="1" applyAlignment="1">
      <alignment horizontal="right" vertical="center"/>
    </xf>
    <xf numFmtId="167" fontId="6" fillId="0" borderId="0" xfId="0" applyNumberFormat="1" applyFont="1" applyFill="1" applyBorder="1" applyAlignment="1">
      <alignment horizontal="right" vertical="center"/>
    </xf>
    <xf numFmtId="0" fontId="63" fillId="0" borderId="0" xfId="0" applyFont="1" applyFill="1" applyBorder="1" applyAlignment="1">
      <alignment horizontal="left" vertical="center" wrapText="1"/>
    </xf>
    <xf numFmtId="166" fontId="63" fillId="0" borderId="0" xfId="0" applyNumberFormat="1" applyFont="1" applyFill="1" applyBorder="1" applyAlignment="1">
      <alignment horizontal="right" vertical="center"/>
    </xf>
    <xf numFmtId="165" fontId="45" fillId="0" borderId="0" xfId="1" applyNumberFormat="1" applyFont="1" applyFill="1" applyBorder="1" applyAlignment="1">
      <alignment horizontal="right" vertical="center"/>
    </xf>
    <xf numFmtId="166" fontId="45" fillId="0" borderId="0" xfId="1" applyNumberFormat="1" applyFont="1" applyFill="1" applyBorder="1" applyAlignment="1">
      <alignment horizontal="right" vertical="center"/>
    </xf>
    <xf numFmtId="166" fontId="45" fillId="0" borderId="0" xfId="0" applyNumberFormat="1" applyFont="1" applyFill="1" applyBorder="1" applyAlignment="1">
      <alignment horizontal="right" vertical="center"/>
    </xf>
    <xf numFmtId="0" fontId="6" fillId="2" borderId="0" xfId="0" applyFont="1" applyFill="1" applyBorder="1" applyAlignment="1">
      <alignment vertical="center"/>
    </xf>
    <xf numFmtId="176" fontId="28" fillId="0" borderId="0" xfId="5" applyNumberFormat="1" applyFont="1" applyFill="1" applyBorder="1" applyAlignment="1">
      <alignment vertical="center"/>
    </xf>
    <xf numFmtId="1" fontId="34" fillId="0" borderId="0" xfId="0" applyNumberFormat="1" applyFont="1" applyFill="1" applyAlignment="1">
      <alignment horizontal="center" vertical="center"/>
    </xf>
    <xf numFmtId="167" fontId="6" fillId="0" borderId="0" xfId="0" applyNumberFormat="1" applyFont="1" applyFill="1" applyAlignment="1">
      <alignment horizontal="right" vertical="center"/>
    </xf>
    <xf numFmtId="0" fontId="6" fillId="2" borderId="0" xfId="0" applyFont="1" applyFill="1" applyAlignment="1">
      <alignment vertical="center"/>
    </xf>
    <xf numFmtId="166" fontId="14" fillId="0" borderId="0" xfId="0" applyNumberFormat="1" applyFont="1" applyFill="1" applyBorder="1" applyAlignment="1">
      <alignment horizontal="right" vertical="center"/>
    </xf>
    <xf numFmtId="165" fontId="13" fillId="0" borderId="0" xfId="1" applyNumberFormat="1" applyFont="1" applyFill="1" applyBorder="1" applyAlignment="1">
      <alignment horizontal="right" vertical="center"/>
    </xf>
    <xf numFmtId="166" fontId="13" fillId="0" borderId="0" xfId="1" applyNumberFormat="1" applyFont="1" applyFill="1" applyBorder="1" applyAlignment="1">
      <alignment horizontal="right" vertical="center"/>
    </xf>
    <xf numFmtId="166" fontId="13" fillId="0" borderId="0" xfId="0" applyNumberFormat="1" applyFont="1" applyFill="1" applyBorder="1" applyAlignment="1">
      <alignment horizontal="right" vertical="center"/>
    </xf>
    <xf numFmtId="0" fontId="14" fillId="0" borderId="0" xfId="0" applyFont="1" applyFill="1" applyAlignment="1">
      <alignment horizontal="left" vertical="center" wrapText="1"/>
    </xf>
    <xf numFmtId="166" fontId="9" fillId="0" borderId="0" xfId="0" applyNumberFormat="1" applyFont="1" applyFill="1" applyBorder="1" applyAlignment="1">
      <alignment horizontal="right" vertical="center"/>
    </xf>
    <xf numFmtId="165" fontId="3" fillId="0" borderId="0" xfId="1" applyNumberFormat="1" applyFont="1" applyFill="1" applyBorder="1" applyAlignment="1">
      <alignment horizontal="right" vertical="center"/>
    </xf>
    <xf numFmtId="166" fontId="3" fillId="0" borderId="0" xfId="1" applyNumberFormat="1" applyFont="1" applyFill="1" applyBorder="1" applyAlignment="1">
      <alignment horizontal="right" vertical="center"/>
    </xf>
    <xf numFmtId="166" fontId="3" fillId="0" borderId="0" xfId="0" applyNumberFormat="1" applyFont="1" applyFill="1" applyBorder="1" applyAlignment="1">
      <alignment horizontal="right" vertical="center"/>
    </xf>
    <xf numFmtId="0" fontId="9" fillId="0" borderId="0" xfId="0" applyFont="1" applyFill="1" applyAlignment="1">
      <alignment horizontal="left" vertical="center" wrapText="1"/>
    </xf>
    <xf numFmtId="0" fontId="6" fillId="0" borderId="0" xfId="0" applyFont="1" applyFill="1" applyAlignment="1">
      <alignment horizontal="center" vertical="center"/>
    </xf>
    <xf numFmtId="0" fontId="8" fillId="0" borderId="0" xfId="4" applyFont="1" applyFill="1" applyBorder="1" applyAlignment="1">
      <alignment horizontal="center" vertical="center"/>
    </xf>
    <xf numFmtId="2" fontId="3" fillId="0" borderId="0" xfId="4" applyNumberFormat="1" applyFont="1" applyFill="1" applyAlignment="1">
      <alignment horizontal="left" vertical="center"/>
    </xf>
    <xf numFmtId="166" fontId="4" fillId="0" borderId="5" xfId="0" applyNumberFormat="1" applyFont="1" applyFill="1" applyBorder="1" applyAlignment="1">
      <alignment horizontal="center" vertical="center" wrapText="1"/>
    </xf>
    <xf numFmtId="166" fontId="4" fillId="0" borderId="6" xfId="0" applyNumberFormat="1" applyFont="1" applyFill="1" applyBorder="1" applyAlignment="1">
      <alignment horizontal="center" vertical="center" wrapText="1"/>
    </xf>
    <xf numFmtId="167" fontId="4" fillId="0" borderId="5" xfId="0" applyNumberFormat="1" applyFont="1" applyFill="1" applyBorder="1" applyAlignment="1">
      <alignment horizontal="center" vertical="center" wrapText="1"/>
    </xf>
    <xf numFmtId="167" fontId="18" fillId="0" borderId="6"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 fontId="17" fillId="0" borderId="2" xfId="0" applyNumberFormat="1" applyFont="1" applyFill="1" applyBorder="1" applyAlignment="1">
      <alignment horizontal="center" vertical="center" wrapText="1"/>
    </xf>
    <xf numFmtId="166" fontId="4" fillId="0" borderId="2" xfId="0" applyNumberFormat="1" applyFont="1" applyFill="1" applyBorder="1" applyAlignment="1">
      <alignment horizontal="center" vertical="center" wrapText="1"/>
    </xf>
    <xf numFmtId="166" fontId="17" fillId="0" borderId="2"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xf>
    <xf numFmtId="1" fontId="4" fillId="0" borderId="4" xfId="0" applyNumberFormat="1" applyFont="1" applyFill="1" applyBorder="1" applyAlignment="1">
      <alignment horizontal="center" vertical="center"/>
    </xf>
    <xf numFmtId="165" fontId="4" fillId="0" borderId="5" xfId="1" applyNumberFormat="1" applyFont="1" applyFill="1" applyBorder="1" applyAlignment="1">
      <alignment horizontal="center" vertical="center" wrapText="1"/>
    </xf>
    <xf numFmtId="165" fontId="4" fillId="0" borderId="6" xfId="1" applyNumberFormat="1" applyFont="1" applyFill="1" applyBorder="1" applyAlignment="1">
      <alignment horizontal="center" vertical="center" wrapText="1"/>
    </xf>
    <xf numFmtId="166" fontId="4" fillId="0" borderId="5" xfId="1" applyNumberFormat="1" applyFont="1" applyFill="1" applyBorder="1" applyAlignment="1">
      <alignment horizontal="center" vertical="center" wrapText="1"/>
    </xf>
    <xf numFmtId="166" fontId="4" fillId="0" borderId="6" xfId="1" applyNumberFormat="1" applyFont="1" applyFill="1" applyBorder="1" applyAlignment="1">
      <alignment horizontal="center" vertical="center" wrapText="1"/>
    </xf>
    <xf numFmtId="49" fontId="4" fillId="0" borderId="0" xfId="2" applyNumberFormat="1" applyFont="1" applyFill="1" applyBorder="1" applyAlignment="1">
      <alignment horizontal="center" vertical="center" wrapText="1"/>
    </xf>
    <xf numFmtId="49" fontId="6" fillId="0" borderId="0" xfId="2" applyNumberFormat="1" applyFont="1" applyFill="1" applyBorder="1" applyAlignment="1">
      <alignment horizontal="center" vertical="center" wrapText="1"/>
    </xf>
    <xf numFmtId="2" fontId="7" fillId="0" borderId="0" xfId="0" applyNumberFormat="1" applyFont="1" applyFill="1" applyBorder="1" applyAlignment="1">
      <alignment horizontal="center" vertical="center" wrapText="1"/>
    </xf>
    <xf numFmtId="0" fontId="10" fillId="0" borderId="0" xfId="3" applyNumberFormat="1" applyFont="1" applyFill="1" applyBorder="1" applyAlignment="1">
      <alignment horizontal="center" vertical="center"/>
    </xf>
    <xf numFmtId="0" fontId="13" fillId="0" borderId="0" xfId="3" applyNumberFormat="1" applyFont="1" applyFill="1" applyBorder="1" applyAlignment="1">
      <alignment horizontal="left" vertical="center"/>
    </xf>
    <xf numFmtId="0" fontId="14" fillId="0" borderId="0" xfId="3" applyFont="1" applyFill="1" applyBorder="1" applyAlignment="1">
      <alignment horizontal="left" vertical="center"/>
    </xf>
    <xf numFmtId="0" fontId="13" fillId="0" borderId="1" xfId="0" applyFont="1" applyFill="1" applyBorder="1" applyAlignment="1">
      <alignment horizontal="center" vertical="center" wrapText="1"/>
    </xf>
  </cellXfs>
  <cellStyles count="757">
    <cellStyle name="_x0001_" xfId="6"/>
    <cellStyle name="          _x000d_&#10;shell=progman.exe_x000d_&#10;m" xfId="7"/>
    <cellStyle name="#,##0" xfId="8"/>
    <cellStyle name="%" xfId="9"/>
    <cellStyle name="%_1.Cac bieu XD DT 2014 (theo CV 8895 cua BTC).30.7.ok.gui(lan 2)" xfId="10"/>
    <cellStyle name="%_Co so tinh su nghiep giao duc" xfId="11"/>
    <cellStyle name="%_XD DT huyen 2014(1) 23.7" xfId="12"/>
    <cellStyle name="." xfId="13"/>
    <cellStyle name="??" xfId="14"/>
    <cellStyle name="?? [0.00]_ Att. 1- Cover" xfId="15"/>
    <cellStyle name="?? [0]" xfId="16"/>
    <cellStyle name="?_x001d_??%U©÷u&amp;H©÷9_x0008_? s&#10;_x0007__x0001__x0001_" xfId="17"/>
    <cellStyle name="???? [0.00]_List-dwg" xfId="18"/>
    <cellStyle name="??????" xfId="19"/>
    <cellStyle name="????_??" xfId="20"/>
    <cellStyle name="???[0]_?? DI" xfId="21"/>
    <cellStyle name="???_?? DI" xfId="22"/>
    <cellStyle name="??[0]_BRE" xfId="23"/>
    <cellStyle name="??_ ??? ???? " xfId="24"/>
    <cellStyle name="??A? [0]_ÿÿÿÿÿÿ_1_¢¬???¢â? " xfId="25"/>
    <cellStyle name="??A?_ÿÿÿÿÿÿ_1_¢¬???¢â? " xfId="26"/>
    <cellStyle name="?¡±¢¥?_?¨ù??¢´¢¥_¢¬???¢â? " xfId="27"/>
    <cellStyle name="?ðÇ%U?&amp;H?_x0008_?s&#10;_x0007__x0001__x0001_" xfId="28"/>
    <cellStyle name="_130307 So sanh thuc hien 2012 - du toan 2012 moi (pan khac)" xfId="29"/>
    <cellStyle name="_130313 Mau  bieu bao cao nguon luc cua dia phuong sua" xfId="30"/>
    <cellStyle name="_130818 Tong hop Danh gia thu 2013" xfId="31"/>
    <cellStyle name="_130818 Tong hop Danh gia thu 2013_140921 bu giam thu ND 209" xfId="32"/>
    <cellStyle name="_Bang Chi tieu (2)" xfId="33"/>
    <cellStyle name="_Bao cao tai NPP PHAN DUNG 22-7" xfId="34"/>
    <cellStyle name="_Bao_cao_tuan_Vung" xfId="35"/>
    <cellStyle name="_Bao_cao_tuan_Vung_chi tiet so lieu STC theo so da thu" xfId="36"/>
    <cellStyle name="_Bao_cao_tuan_Vung_Copy of Gui BHXH nho bao cao so lieu nam 2012" xfId="37"/>
    <cellStyle name="_Book1" xfId="38"/>
    <cellStyle name="_Book1_1" xfId="39"/>
    <cellStyle name="_Book1_16  Nghi Quyet chi ngan sach thi xa 2017 ngay 03.01 gui Tran anh " xfId="40"/>
    <cellStyle name="_x0001__CHE DO trang" xfId="41"/>
    <cellStyle name="_DG 2012-DT2013 - Theo sac thue -sua" xfId="42"/>
    <cellStyle name="_DG 2012-DT2013 - Theo sac thue -sua_27-8Tong hop PA uoc 2012-DT 2013 -PA 420.000 ty-490.000 ty chuyen doi" xfId="43"/>
    <cellStyle name="_F4-6" xfId="44"/>
    <cellStyle name="_KT (2)" xfId="45"/>
    <cellStyle name="_KT (2)_1" xfId="46"/>
    <cellStyle name="_KT (2)_1_CHE DO trang" xfId="47"/>
    <cellStyle name="_KT (2)_1_Lora-tungchau" xfId="48"/>
    <cellStyle name="_KT (2)_1_Qt-HT3PQ1(CauKho)" xfId="49"/>
    <cellStyle name="_KT (2)_2" xfId="50"/>
    <cellStyle name="_KT (2)_2_Bao cao luong theo ND 72 .2018 TONG HOP gui so TC" xfId="51"/>
    <cellStyle name="_KT (2)_2_TG-TH" xfId="52"/>
    <cellStyle name="_KT (2)_2_TG-TH_Bao cao luong theo ND 72 .2018 TONG HOP gui so TC" xfId="53"/>
    <cellStyle name="_KT (2)_2_TG-TH_CHE DO trang" xfId="54"/>
    <cellStyle name="_KT (2)_2_TG-TH_DAU NOI PL-CL TAI PHU LAMHC" xfId="55"/>
    <cellStyle name="_KT (2)_2_TG-TH_DAU NOI PL-CL TAI PHU LAMHC_Bao cao luong theo ND 72 .2018 TONG HOP gui so TC" xfId="56"/>
    <cellStyle name="_KT (2)_2_TG-TH_Lora-tungchau" xfId="57"/>
    <cellStyle name="_KT (2)_2_TG-TH_Lora-tungchau_Bao cao luong theo ND 72 .2018 TONG HOP gui so TC" xfId="58"/>
    <cellStyle name="_KT (2)_2_TG-TH_Qt-HT3PQ1(CauKho)" xfId="59"/>
    <cellStyle name="_KT (2)_2_TG-TH_Qt-HT3PQ1(CauKho)_Bao cao luong theo ND 72 .2018 TONG HOP gui so TC" xfId="60"/>
    <cellStyle name="_KT (2)_3" xfId="61"/>
    <cellStyle name="_KT (2)_3_TG-TH" xfId="62"/>
    <cellStyle name="_KT (2)_3_TG-TH_CHE DO trang" xfId="63"/>
    <cellStyle name="_KT (2)_3_TG-TH_Lora-tungchau" xfId="64"/>
    <cellStyle name="_KT (2)_3_TG-TH_Qt-HT3PQ1(CauKho)" xfId="65"/>
    <cellStyle name="_KT (2)_4" xfId="66"/>
    <cellStyle name="_KT (2)_4_Bao cao luong theo ND 72 .2018 TONG HOP gui so TC" xfId="67"/>
    <cellStyle name="_KT (2)_4_CHE DO trang" xfId="68"/>
    <cellStyle name="_KT (2)_4_DAU NOI PL-CL TAI PHU LAMHC" xfId="69"/>
    <cellStyle name="_KT (2)_4_DAU NOI PL-CL TAI PHU LAMHC_Bao cao luong theo ND 72 .2018 TONG HOP gui so TC" xfId="70"/>
    <cellStyle name="_KT (2)_4_Lora-tungchau" xfId="71"/>
    <cellStyle name="_KT (2)_4_Lora-tungchau_Bao cao luong theo ND 72 .2018 TONG HOP gui so TC" xfId="72"/>
    <cellStyle name="_KT (2)_4_Qt-HT3PQ1(CauKho)" xfId="73"/>
    <cellStyle name="_KT (2)_4_Qt-HT3PQ1(CauKho)_Bao cao luong theo ND 72 .2018 TONG HOP gui so TC" xfId="74"/>
    <cellStyle name="_KT (2)_4_TG-TH" xfId="75"/>
    <cellStyle name="_KT (2)_4_TG-TH_Bao cao luong theo ND 72 .2018 TONG HOP gui so TC" xfId="76"/>
    <cellStyle name="_KT (2)_5" xfId="77"/>
    <cellStyle name="_KT (2)_5_DAU NOI PL-CL TAI PHU LAMHC" xfId="78"/>
    <cellStyle name="_KT (2)_5_Lora-tungchau" xfId="79"/>
    <cellStyle name="_KT (2)_5_Qt-HT3PQ1(CauKho)" xfId="80"/>
    <cellStyle name="_KT (2)_CHE DO trang" xfId="81"/>
    <cellStyle name="_KT (2)_Lora-tungchau" xfId="82"/>
    <cellStyle name="_KT (2)_Qt-HT3PQ1(CauKho)" xfId="83"/>
    <cellStyle name="_KT (2)_TG-TH" xfId="84"/>
    <cellStyle name="_KT_TG" xfId="85"/>
    <cellStyle name="_KT_TG_1" xfId="86"/>
    <cellStyle name="_KT_TG_1_DAU NOI PL-CL TAI PHU LAMHC" xfId="87"/>
    <cellStyle name="_KT_TG_1_Lora-tungchau" xfId="88"/>
    <cellStyle name="_KT_TG_1_Qt-HT3PQ1(CauKho)" xfId="89"/>
    <cellStyle name="_KT_TG_2" xfId="90"/>
    <cellStyle name="_KT_TG_2_Bao cao luong theo ND 72 .2018 TONG HOP gui so TC" xfId="91"/>
    <cellStyle name="_KT_TG_2_CHE DO trang" xfId="92"/>
    <cellStyle name="_KT_TG_2_DAU NOI PL-CL TAI PHU LAMHC" xfId="93"/>
    <cellStyle name="_KT_TG_2_DAU NOI PL-CL TAI PHU LAMHC_Bao cao luong theo ND 72 .2018 TONG HOP gui so TC" xfId="94"/>
    <cellStyle name="_KT_TG_2_Lora-tungchau" xfId="95"/>
    <cellStyle name="_KT_TG_2_Lora-tungchau_Bao cao luong theo ND 72 .2018 TONG HOP gui so TC" xfId="96"/>
    <cellStyle name="_KT_TG_2_Qt-HT3PQ1(CauKho)" xfId="97"/>
    <cellStyle name="_KT_TG_2_Qt-HT3PQ1(CauKho)_Bao cao luong theo ND 72 .2018 TONG HOP gui so TC" xfId="98"/>
    <cellStyle name="_KT_TG_3" xfId="99"/>
    <cellStyle name="_KT_TG_4" xfId="100"/>
    <cellStyle name="_KT_TG_4_CHE DO trang" xfId="101"/>
    <cellStyle name="_KT_TG_4_Lora-tungchau" xfId="102"/>
    <cellStyle name="_KT_TG_4_Qt-HT3PQ1(CauKho)" xfId="103"/>
    <cellStyle name="_KT_TG_Bao cao luong theo ND 72 .2018 TONG HOP gui so TC" xfId="104"/>
    <cellStyle name="_Lora-tungchau" xfId="105"/>
    <cellStyle name="_LuuNgay24-07-2006Bao cao tai NPP PHAN DUNG 22-7" xfId="106"/>
    <cellStyle name="_Phu luc kem BC gui VP Bo (18.2)" xfId="107"/>
    <cellStyle name="_Qt-HT3PQ1(CauKho)" xfId="108"/>
    <cellStyle name="_TG-TH" xfId="109"/>
    <cellStyle name="_TG-TH_1" xfId="110"/>
    <cellStyle name="_TG-TH_1_DAU NOI PL-CL TAI PHU LAMHC" xfId="111"/>
    <cellStyle name="_TG-TH_1_Lora-tungchau" xfId="112"/>
    <cellStyle name="_TG-TH_1_Qt-HT3PQ1(CauKho)" xfId="113"/>
    <cellStyle name="_TG-TH_2" xfId="114"/>
    <cellStyle name="_TG-TH_2_Bao cao luong theo ND 72 .2018 TONG HOP gui so TC" xfId="115"/>
    <cellStyle name="_TG-TH_2_CHE DO trang" xfId="116"/>
    <cellStyle name="_TG-TH_2_DAU NOI PL-CL TAI PHU LAMHC" xfId="117"/>
    <cellStyle name="_TG-TH_2_DAU NOI PL-CL TAI PHU LAMHC_Bao cao luong theo ND 72 .2018 TONG HOP gui so TC" xfId="118"/>
    <cellStyle name="_TG-TH_2_Lora-tungchau" xfId="119"/>
    <cellStyle name="_TG-TH_2_Lora-tungchau_Bao cao luong theo ND 72 .2018 TONG HOP gui so TC" xfId="120"/>
    <cellStyle name="_TG-TH_2_Qt-HT3PQ1(CauKho)" xfId="121"/>
    <cellStyle name="_TG-TH_2_Qt-HT3PQ1(CauKho)_Bao cao luong theo ND 72 .2018 TONG HOP gui so TC" xfId="122"/>
    <cellStyle name="_TG-TH_3" xfId="123"/>
    <cellStyle name="_TG-TH_3_CHE DO trang" xfId="124"/>
    <cellStyle name="_TG-TH_3_Lora-tungchau" xfId="125"/>
    <cellStyle name="_TG-TH_3_Qt-HT3PQ1(CauKho)" xfId="126"/>
    <cellStyle name="_TG-TH_4" xfId="127"/>
    <cellStyle name="_TG-TH_4_Bao cao luong theo ND 72 .2018 TONG HOP gui so TC" xfId="128"/>
    <cellStyle name="~1" xfId="129"/>
    <cellStyle name="•W?_Format" xfId="130"/>
    <cellStyle name="•W€_’·Šú‰p•¶" xfId="131"/>
    <cellStyle name="•W_’·Šú‰p•¶" xfId="132"/>
    <cellStyle name="W_STDFOR" xfId="133"/>
    <cellStyle name="0" xfId="134"/>
    <cellStyle name="0.0" xfId="135"/>
    <cellStyle name="0.00" xfId="136"/>
    <cellStyle name="1" xfId="137"/>
    <cellStyle name="1_2-Ha GiangBB2011-V1" xfId="138"/>
    <cellStyle name="1_50-BB Vung tau 2011" xfId="139"/>
    <cellStyle name="1_52-Long An2011.BB-V1" xfId="140"/>
    <cellStyle name="1_Book1" xfId="141"/>
    <cellStyle name="1_Dtdchinh2397" xfId="142"/>
    <cellStyle name="1_Dutoan(SGTL)" xfId="143"/>
    <cellStyle name="1_So Y te. ND 56 gui PNS(31.10)" xfId="144"/>
    <cellStyle name="15" xfId="145"/>
    <cellStyle name="18.1" xfId="146"/>
    <cellStyle name="¹éºÐÀ²_±âÅ¸" xfId="147"/>
    <cellStyle name="2" xfId="148"/>
    <cellStyle name="2_Book1" xfId="149"/>
    <cellStyle name="2_Dtdchinh2397" xfId="150"/>
    <cellStyle name="2_Dutoan(SGTL)" xfId="151"/>
    <cellStyle name="20" xfId="152"/>
    <cellStyle name="20% - Accent1 2" xfId="153"/>
    <cellStyle name="20% - Accent1 3" xfId="154"/>
    <cellStyle name="20% - Accent1 4" xfId="155"/>
    <cellStyle name="20% - Accent2 2" xfId="156"/>
    <cellStyle name="20% - Accent2 3" xfId="157"/>
    <cellStyle name="20% - Accent2 4" xfId="158"/>
    <cellStyle name="20% - Accent3 2" xfId="159"/>
    <cellStyle name="20% - Accent3 3" xfId="160"/>
    <cellStyle name="20% - Accent3 4" xfId="161"/>
    <cellStyle name="20% - Accent4 2" xfId="162"/>
    <cellStyle name="20% - Accent4 3" xfId="163"/>
    <cellStyle name="20% - Accent4 4" xfId="164"/>
    <cellStyle name="20% - Accent5 2" xfId="165"/>
    <cellStyle name="20% - Accent5 3" xfId="166"/>
    <cellStyle name="20% - Accent5 4" xfId="167"/>
    <cellStyle name="20% - Accent6 2" xfId="168"/>
    <cellStyle name="20% - Accent6 3" xfId="169"/>
    <cellStyle name="20% - Accent6 4" xfId="170"/>
    <cellStyle name="20% - Nhấn1" xfId="171"/>
    <cellStyle name="20% - Nhấn2" xfId="172"/>
    <cellStyle name="20% - Nhấn3" xfId="173"/>
    <cellStyle name="20% - Nhấn4" xfId="174"/>
    <cellStyle name="20% - Nhấn5" xfId="175"/>
    <cellStyle name="20% - Nhấn6" xfId="176"/>
    <cellStyle name="3" xfId="177"/>
    <cellStyle name="3_Book1" xfId="178"/>
    <cellStyle name="3_Dtdchinh2397" xfId="179"/>
    <cellStyle name="3_Dutoan(SGTL)" xfId="180"/>
    <cellStyle name="4" xfId="181"/>
    <cellStyle name="4_Book1" xfId="182"/>
    <cellStyle name="4_Dtdchinh2397" xfId="183"/>
    <cellStyle name="4_Dutoan(SGTL)" xfId="184"/>
    <cellStyle name="40% - Accent1 2" xfId="185"/>
    <cellStyle name="40% - Accent1 3" xfId="186"/>
    <cellStyle name="40% - Accent1 4" xfId="187"/>
    <cellStyle name="40% - Accent2 2" xfId="188"/>
    <cellStyle name="40% - Accent2 3" xfId="189"/>
    <cellStyle name="40% - Accent2 4" xfId="190"/>
    <cellStyle name="40% - Accent3 2" xfId="191"/>
    <cellStyle name="40% - Accent3 3" xfId="192"/>
    <cellStyle name="40% - Accent3 4" xfId="193"/>
    <cellStyle name="40% - Accent4 2" xfId="194"/>
    <cellStyle name="40% - Accent4 3" xfId="195"/>
    <cellStyle name="40% - Accent4 4" xfId="196"/>
    <cellStyle name="40% - Accent5 2" xfId="197"/>
    <cellStyle name="40% - Accent5 3" xfId="198"/>
    <cellStyle name="40% - Accent5 4" xfId="199"/>
    <cellStyle name="40% - Accent6 2" xfId="200"/>
    <cellStyle name="40% - Accent6 3" xfId="201"/>
    <cellStyle name="40% - Accent6 4" xfId="202"/>
    <cellStyle name="40% - Nhấn1" xfId="203"/>
    <cellStyle name="40% - Nhấn2" xfId="204"/>
    <cellStyle name="40% - Nhấn3" xfId="205"/>
    <cellStyle name="40% - Nhấn4" xfId="206"/>
    <cellStyle name="40% - Nhấn5" xfId="207"/>
    <cellStyle name="40% - Nhấn6" xfId="208"/>
    <cellStyle name="52" xfId="209"/>
    <cellStyle name="6" xfId="210"/>
    <cellStyle name="6_16  Nghi Quyet chi ngan sach thi xa 2017 ngay 03.01 gui Tran anh " xfId="211"/>
    <cellStyle name="6_So Y te. ND 56 gui PNS(31.10)" xfId="212"/>
    <cellStyle name="6_TABMIS 16.12.10" xfId="213"/>
    <cellStyle name="6_TABMIS chuyen nguon" xfId="214"/>
    <cellStyle name="6_" xfId="215"/>
    <cellStyle name="60% - Accent1 2" xfId="216"/>
    <cellStyle name="60% - Accent1 3" xfId="217"/>
    <cellStyle name="60% - Accent1 4" xfId="218"/>
    <cellStyle name="60% - Accent2 2" xfId="219"/>
    <cellStyle name="60% - Accent2 3" xfId="220"/>
    <cellStyle name="60% - Accent2 4" xfId="221"/>
    <cellStyle name="60% - Accent3 2" xfId="222"/>
    <cellStyle name="60% - Accent3 3" xfId="223"/>
    <cellStyle name="60% - Accent3 4" xfId="224"/>
    <cellStyle name="60% - Accent4 2" xfId="225"/>
    <cellStyle name="60% - Accent4 3" xfId="226"/>
    <cellStyle name="60% - Accent4 4" xfId="227"/>
    <cellStyle name="60% - Accent5 2" xfId="228"/>
    <cellStyle name="60% - Accent5 3" xfId="229"/>
    <cellStyle name="60% - Accent5 4" xfId="230"/>
    <cellStyle name="60% - Accent6 2" xfId="231"/>
    <cellStyle name="60% - Accent6 3" xfId="232"/>
    <cellStyle name="60% - Accent6 4" xfId="233"/>
    <cellStyle name="60% - Nhấn1" xfId="234"/>
    <cellStyle name="60% - Nhấn2" xfId="235"/>
    <cellStyle name="60% - Nhấn3" xfId="236"/>
    <cellStyle name="60% - Nhấn4" xfId="237"/>
    <cellStyle name="60% - Nhấn5" xfId="238"/>
    <cellStyle name="60% - Nhấn6" xfId="239"/>
    <cellStyle name="Accent1 2" xfId="240"/>
    <cellStyle name="Accent1 3" xfId="241"/>
    <cellStyle name="Accent1 4" xfId="242"/>
    <cellStyle name="Accent2 2" xfId="243"/>
    <cellStyle name="Accent2 3" xfId="244"/>
    <cellStyle name="Accent2 4" xfId="245"/>
    <cellStyle name="Accent3 2" xfId="246"/>
    <cellStyle name="Accent3 3" xfId="247"/>
    <cellStyle name="Accent3 4" xfId="248"/>
    <cellStyle name="Accent4 2" xfId="249"/>
    <cellStyle name="Accent4 3" xfId="250"/>
    <cellStyle name="Accent4 4" xfId="251"/>
    <cellStyle name="Accent5 2" xfId="252"/>
    <cellStyle name="Accent5 3" xfId="253"/>
    <cellStyle name="Accent5 4" xfId="254"/>
    <cellStyle name="Accent6 2" xfId="255"/>
    <cellStyle name="Accent6 3" xfId="256"/>
    <cellStyle name="Accent6 4" xfId="257"/>
    <cellStyle name="ÅëÈ­ [0]_¿ì¹°Åë" xfId="258"/>
    <cellStyle name="AeE­ [0]_INQUIRY ¿?¾÷AßAø " xfId="259"/>
    <cellStyle name="ÅëÈ­ [0]_laroux" xfId="260"/>
    <cellStyle name="ÅëÈ­_¿ì¹°Åë" xfId="261"/>
    <cellStyle name="AeE­_INQUIRY ¿?¾÷AßAø " xfId="262"/>
    <cellStyle name="ÅëÈ­_L601CPT" xfId="263"/>
    <cellStyle name="args.style" xfId="264"/>
    <cellStyle name="args.style 2" xfId="265"/>
    <cellStyle name="ÄÞ¸¶ [0]_¿ì¹°Åë" xfId="266"/>
    <cellStyle name="AÞ¸¶ [0]_INQUIRY ¿?¾÷AßAø " xfId="267"/>
    <cellStyle name="ÄÞ¸¶ [0]_L601CPT" xfId="268"/>
    <cellStyle name="ÄÞ¸¶_¿ì¹°Åë" xfId="269"/>
    <cellStyle name="AÞ¸¶_INQUIRY ¿?¾÷AßAø " xfId="270"/>
    <cellStyle name="ÄÞ¸¶_L601CPT" xfId="271"/>
    <cellStyle name="AutoFormat Options" xfId="272"/>
    <cellStyle name="Bad 2" xfId="273"/>
    <cellStyle name="Bad 3" xfId="274"/>
    <cellStyle name="Bad 4" xfId="275"/>
    <cellStyle name="BILL제목" xfId="276"/>
    <cellStyle name="Body" xfId="277"/>
    <cellStyle name="C?AØ_¿?¾÷CoE² " xfId="278"/>
    <cellStyle name="Ç¥ÁØ_#2(M17)_1" xfId="279"/>
    <cellStyle name="C￥AØ_¿μ¾÷CoE² " xfId="280"/>
    <cellStyle name="Ç¥ÁØ_±¸¹Ì´ëÃ¥" xfId="281"/>
    <cellStyle name="C￥AØ_Sheet1_¿μ¾÷CoE² " xfId="282"/>
    <cellStyle name="Calc Currency (0)" xfId="283"/>
    <cellStyle name="Calc Currency (2)" xfId="284"/>
    <cellStyle name="Calc Percent (0)" xfId="285"/>
    <cellStyle name="Calc Percent (1)" xfId="286"/>
    <cellStyle name="Calc Percent (2)" xfId="287"/>
    <cellStyle name="Calc Units (0)" xfId="288"/>
    <cellStyle name="Calc Units (1)" xfId="289"/>
    <cellStyle name="Calc Units (2)" xfId="290"/>
    <cellStyle name="Calculation 2" xfId="291"/>
    <cellStyle name="Calculation 3" xfId="292"/>
    <cellStyle name="Calculation 4" xfId="293"/>
    <cellStyle name="category" xfId="294"/>
    <cellStyle name="CC1" xfId="295"/>
    <cellStyle name="CC2" xfId="296"/>
    <cellStyle name="Cerrency_Sheet2_XANGDAU" xfId="297"/>
    <cellStyle name="chchuyen" xfId="298"/>
    <cellStyle name="Check Cell 2" xfId="299"/>
    <cellStyle name="Check Cell 3" xfId="300"/>
    <cellStyle name="Check Cell 4" xfId="301"/>
    <cellStyle name="Chi phÝ kh¸c_Book1" xfId="302"/>
    <cellStyle name="CHUONG" xfId="303"/>
    <cellStyle name="Comma" xfId="1" builtinId="3"/>
    <cellStyle name="Comma  - Style1" xfId="304"/>
    <cellStyle name="Comma  - Style2" xfId="305"/>
    <cellStyle name="Comma  - Style3" xfId="306"/>
    <cellStyle name="Comma  - Style4" xfId="307"/>
    <cellStyle name="Comma  - Style5" xfId="308"/>
    <cellStyle name="Comma  - Style6" xfId="309"/>
    <cellStyle name="Comma  - Style7" xfId="310"/>
    <cellStyle name="Comma  - Style8" xfId="311"/>
    <cellStyle name="Comma [ ,]" xfId="312"/>
    <cellStyle name="Comma [0] 2" xfId="313"/>
    <cellStyle name="Comma [0] 2 2" xfId="314"/>
    <cellStyle name="Comma [0] 2 2 2" xfId="315"/>
    <cellStyle name="Comma [0] 2 2 3" xfId="316"/>
    <cellStyle name="Comma [0] 2 3" xfId="317"/>
    <cellStyle name="Comma [0] 2 4" xfId="318"/>
    <cellStyle name="Comma [0] 2 5" xfId="319"/>
    <cellStyle name="Comma [0] 2 6" xfId="320"/>
    <cellStyle name="Comma [0] 2 7" xfId="321"/>
    <cellStyle name="Comma [0] 2 8" xfId="322"/>
    <cellStyle name="Comma [0] 3" xfId="323"/>
    <cellStyle name="Comma [0] 3 2" xfId="324"/>
    <cellStyle name="Comma [0] 4" xfId="325"/>
    <cellStyle name="Comma [0] 4 2" xfId="326"/>
    <cellStyle name="Comma [0] 4 2 2" xfId="327"/>
    <cellStyle name="Comma [0] 4 2 2 2" xfId="328"/>
    <cellStyle name="Comma [0] 4 2 3" xfId="329"/>
    <cellStyle name="Comma [0] 4 2 4" xfId="330"/>
    <cellStyle name="Comma [0] 4 3" xfId="331"/>
    <cellStyle name="Comma [0] 4 3 2" xfId="332"/>
    <cellStyle name="Comma [0] 4 4" xfId="333"/>
    <cellStyle name="Comma [0] 5" xfId="334"/>
    <cellStyle name="Comma [0] 6" xfId="335"/>
    <cellStyle name="Comma [0] 7" xfId="336"/>
    <cellStyle name="Comma [0] 8" xfId="337"/>
    <cellStyle name="Comma [00]" xfId="338"/>
    <cellStyle name="Comma 10" xfId="339"/>
    <cellStyle name="Comma 10 2" xfId="340"/>
    <cellStyle name="Comma 10 3" xfId="341"/>
    <cellStyle name="Comma 10 3 2" xfId="342"/>
    <cellStyle name="Comma 10 4" xfId="343"/>
    <cellStyle name="Comma 10_So Y te. ND 56 gui PNS(31.10)" xfId="344"/>
    <cellStyle name="Comma 11" xfId="5"/>
    <cellStyle name="Comma 11 2" xfId="345"/>
    <cellStyle name="Comma 12" xfId="346"/>
    <cellStyle name="Comma 12 2" xfId="347"/>
    <cellStyle name="Comma 12 3" xfId="348"/>
    <cellStyle name="Comma 13" xfId="349"/>
    <cellStyle name="Comma 14" xfId="350"/>
    <cellStyle name="Comma 15" xfId="351"/>
    <cellStyle name="Comma 15 2" xfId="352"/>
    <cellStyle name="Comma 15 2 2" xfId="353"/>
    <cellStyle name="Comma 16" xfId="354"/>
    <cellStyle name="Comma 16 2" xfId="355"/>
    <cellStyle name="Comma 17" xfId="356"/>
    <cellStyle name="Comma 18" xfId="357"/>
    <cellStyle name="Comma 19" xfId="358"/>
    <cellStyle name="Comma 2" xfId="359"/>
    <cellStyle name="Comma 2 10" xfId="360"/>
    <cellStyle name="Comma 2 10 2" xfId="361"/>
    <cellStyle name="Comma 2 11" xfId="362"/>
    <cellStyle name="Comma 2 12" xfId="363"/>
    <cellStyle name="Comma 2 13" xfId="364"/>
    <cellStyle name="Comma 2 14" xfId="365"/>
    <cellStyle name="Comma 2 15" xfId="366"/>
    <cellStyle name="Comma 2 16" xfId="367"/>
    <cellStyle name="Comma 2 17" xfId="368"/>
    <cellStyle name="Comma 2 18" xfId="369"/>
    <cellStyle name="Comma 2 19" xfId="370"/>
    <cellStyle name="Comma 2 2" xfId="371"/>
    <cellStyle name="Comma 2 2 10" xfId="372"/>
    <cellStyle name="Comma 2 2 11" xfId="373"/>
    <cellStyle name="Comma 2 2 12" xfId="374"/>
    <cellStyle name="Comma 2 2 13" xfId="375"/>
    <cellStyle name="Comma 2 2 14" xfId="376"/>
    <cellStyle name="Comma 2 2 15" xfId="377"/>
    <cellStyle name="Comma 2 2 16" xfId="378"/>
    <cellStyle name="Comma 2 2 17" xfId="379"/>
    <cellStyle name="Comma 2 2 2" xfId="380"/>
    <cellStyle name="Comma 2 2 3" xfId="381"/>
    <cellStyle name="Comma 2 2 4" xfId="382"/>
    <cellStyle name="Comma 2 2 5" xfId="383"/>
    <cellStyle name="Comma 2 2 6" xfId="384"/>
    <cellStyle name="Comma 2 2 7" xfId="385"/>
    <cellStyle name="Comma 2 2 8" xfId="386"/>
    <cellStyle name="Comma 2 2 9" xfId="387"/>
    <cellStyle name="Comma 2 2_Co so tinh su nghiep giao duc" xfId="388"/>
    <cellStyle name="Comma 2 3" xfId="389"/>
    <cellStyle name="Comma 2 4" xfId="390"/>
    <cellStyle name="Comma 2 5" xfId="391"/>
    <cellStyle name="Comma 2 5 2" xfId="392"/>
    <cellStyle name="Comma 2 6" xfId="393"/>
    <cellStyle name="Comma 2 7" xfId="394"/>
    <cellStyle name="Comma 2 8" xfId="395"/>
    <cellStyle name="Comma 2 9" xfId="396"/>
    <cellStyle name="Comma 2_1  Quyet toan 2017 va du toan 2018 che do thang 8 .2018" xfId="397"/>
    <cellStyle name="Comma 20" xfId="398"/>
    <cellStyle name="Comma 21" xfId="399"/>
    <cellStyle name="Comma 22" xfId="400"/>
    <cellStyle name="Comma 23" xfId="401"/>
    <cellStyle name="Comma 23 2" xfId="402"/>
    <cellStyle name="Comma 23 2 2" xfId="403"/>
    <cellStyle name="Comma 24" xfId="404"/>
    <cellStyle name="Comma 25" xfId="405"/>
    <cellStyle name="Comma 26" xfId="406"/>
    <cellStyle name="Comma 26 2" xfId="407"/>
    <cellStyle name="Comma 27" xfId="408"/>
    <cellStyle name="Comma 28" xfId="409"/>
    <cellStyle name="Comma 29" xfId="410"/>
    <cellStyle name="Comma 3" xfId="411"/>
    <cellStyle name="Comma 3 10" xfId="412"/>
    <cellStyle name="Comma 3 11" xfId="413"/>
    <cellStyle name="Comma 3 11 2" xfId="414"/>
    <cellStyle name="Comma 3 2" xfId="415"/>
    <cellStyle name="Comma 3 2 10" xfId="416"/>
    <cellStyle name="Comma 3 2 2" xfId="417"/>
    <cellStyle name="Comma 3 2 2 2" xfId="418"/>
    <cellStyle name="Comma 3 2 2 2 2" xfId="419"/>
    <cellStyle name="Comma 3 2 2 2 3" xfId="420"/>
    <cellStyle name="Comma 3 2 2 2 4" xfId="421"/>
    <cellStyle name="Comma 3 2 2 3" xfId="422"/>
    <cellStyle name="Comma 3 2 2_du toan vong 1" xfId="423"/>
    <cellStyle name="Comma 3 2 3" xfId="424"/>
    <cellStyle name="Comma 3 2 4" xfId="425"/>
    <cellStyle name="Comma 3 2 5" xfId="426"/>
    <cellStyle name="Comma 3 2 6" xfId="427"/>
    <cellStyle name="Comma 3 2 7" xfId="428"/>
    <cellStyle name="Comma 3 2 8" xfId="429"/>
    <cellStyle name="Comma 3 2 9" xfId="430"/>
    <cellStyle name="Comma 3 2_17 Bao cao thuc hien thu chi nam 2017 gui STC 25.11.2017" xfId="431"/>
    <cellStyle name="Comma 3 3" xfId="432"/>
    <cellStyle name="Comma 3 3 2" xfId="433"/>
    <cellStyle name="Comma 3 4" xfId="434"/>
    <cellStyle name="Comma 3 4 2" xfId="435"/>
    <cellStyle name="Comma 3 5" xfId="436"/>
    <cellStyle name="Comma 3 6" xfId="437"/>
    <cellStyle name="Comma 3 7" xfId="438"/>
    <cellStyle name="Comma 3 8" xfId="439"/>
    <cellStyle name="Comma 3 9" xfId="440"/>
    <cellStyle name="Comma 3_1  Quyet toan 2017 va du toan 2018 che do thang 8 .2018" xfId="441"/>
    <cellStyle name="Comma 30" xfId="442"/>
    <cellStyle name="Comma 31" xfId="443"/>
    <cellStyle name="Comma 32" xfId="444"/>
    <cellStyle name="Comma 33" xfId="445"/>
    <cellStyle name="Comma 34" xfId="446"/>
    <cellStyle name="Comma 35" xfId="447"/>
    <cellStyle name="Comma 36" xfId="448"/>
    <cellStyle name="Comma 37" xfId="449"/>
    <cellStyle name="Comma 38" xfId="450"/>
    <cellStyle name="Comma 39" xfId="451"/>
    <cellStyle name="Comma 4" xfId="452"/>
    <cellStyle name="Comma 4 2" xfId="453"/>
    <cellStyle name="Comma 4 2 2" xfId="454"/>
    <cellStyle name="Comma 4 2 3" xfId="455"/>
    <cellStyle name="Comma 4 3" xfId="456"/>
    <cellStyle name="Comma 4_CHE DO trang" xfId="457"/>
    <cellStyle name="Comma 40" xfId="458"/>
    <cellStyle name="Comma 41" xfId="459"/>
    <cellStyle name="Comma 42" xfId="460"/>
    <cellStyle name="Comma 42 2" xfId="461"/>
    <cellStyle name="Comma 43" xfId="462"/>
    <cellStyle name="Comma 44" xfId="463"/>
    <cellStyle name="Comma 45" xfId="464"/>
    <cellStyle name="Comma 46" xfId="465"/>
    <cellStyle name="Comma 47" xfId="466"/>
    <cellStyle name="Comma 48" xfId="467"/>
    <cellStyle name="Comma 49" xfId="468"/>
    <cellStyle name="Comma 49 2" xfId="469"/>
    <cellStyle name="Comma 5" xfId="470"/>
    <cellStyle name="Comma 5 2" xfId="471"/>
    <cellStyle name="Comma 5 2 2" xfId="472"/>
    <cellStyle name="Comma 5 2_CHE DO trang" xfId="473"/>
    <cellStyle name="Comma 5 3" xfId="474"/>
    <cellStyle name="Comma 50" xfId="475"/>
    <cellStyle name="Comma 6" xfId="476"/>
    <cellStyle name="Comma 6 2" xfId="477"/>
    <cellStyle name="Comma 7" xfId="478"/>
    <cellStyle name="Comma 7 10" xfId="479"/>
    <cellStyle name="Comma 7 11" xfId="480"/>
    <cellStyle name="Comma 7 12" xfId="481"/>
    <cellStyle name="Comma 7 13" xfId="482"/>
    <cellStyle name="Comma 7 14" xfId="483"/>
    <cellStyle name="Comma 7 15" xfId="484"/>
    <cellStyle name="Comma 7 16" xfId="485"/>
    <cellStyle name="Comma 7 17" xfId="486"/>
    <cellStyle name="Comma 7 18" xfId="487"/>
    <cellStyle name="Comma 7 19" xfId="488"/>
    <cellStyle name="Comma 7 2" xfId="489"/>
    <cellStyle name="Comma 7 2 2" xfId="490"/>
    <cellStyle name="Comma 7 3" xfId="491"/>
    <cellStyle name="Comma 7 4" xfId="492"/>
    <cellStyle name="Comma 7 5" xfId="493"/>
    <cellStyle name="Comma 7 6" xfId="494"/>
    <cellStyle name="Comma 7 7" xfId="495"/>
    <cellStyle name="Comma 7 8" xfId="496"/>
    <cellStyle name="Comma 7 9" xfId="497"/>
    <cellStyle name="Comma 7_du toan vong 1" xfId="498"/>
    <cellStyle name="Comma 8" xfId="499"/>
    <cellStyle name="Comma 8 2" xfId="500"/>
    <cellStyle name="Comma 8 2 2" xfId="501"/>
    <cellStyle name="Comma 8 3" xfId="502"/>
    <cellStyle name="Comma 8 4" xfId="503"/>
    <cellStyle name="Comma 8 5" xfId="504"/>
    <cellStyle name="Comma 8 6" xfId="505"/>
    <cellStyle name="Comma 8 7" xfId="506"/>
    <cellStyle name="Comma 8_CHE DO trang" xfId="507"/>
    <cellStyle name="Comma 9" xfId="508"/>
    <cellStyle name="Comma 9 2" xfId="509"/>
    <cellStyle name="Comma 9 3" xfId="510"/>
    <cellStyle name="Comma 9 4" xfId="511"/>
    <cellStyle name="Comma 9_CHE DO trang" xfId="512"/>
    <cellStyle name="comma zerodec" xfId="513"/>
    <cellStyle name="Comma0" xfId="514"/>
    <cellStyle name="Comma0 2" xfId="515"/>
    <cellStyle name="Copied" xfId="516"/>
    <cellStyle name="Co聭ma_Sheet1" xfId="517"/>
    <cellStyle name="CT1" xfId="518"/>
    <cellStyle name="CT2" xfId="519"/>
    <cellStyle name="CT4" xfId="520"/>
    <cellStyle name="CT5" xfId="521"/>
    <cellStyle name="ct7" xfId="522"/>
    <cellStyle name="ct8" xfId="523"/>
    <cellStyle name="cth1" xfId="524"/>
    <cellStyle name="Cthuc" xfId="525"/>
    <cellStyle name="Cthuc1" xfId="526"/>
    <cellStyle name="Currency [00]" xfId="527"/>
    <cellStyle name="Currency 2" xfId="528"/>
    <cellStyle name="Currency 3" xfId="529"/>
    <cellStyle name="Currency 4" xfId="530"/>
    <cellStyle name="Currency 5" xfId="531"/>
    <cellStyle name="Currency 6" xfId="532"/>
    <cellStyle name="Currency 7" xfId="533"/>
    <cellStyle name="Currency0" xfId="534"/>
    <cellStyle name="Currency1" xfId="535"/>
    <cellStyle name="d" xfId="536"/>
    <cellStyle name="d%" xfId="537"/>
    <cellStyle name="d_1.Cac bieu XD DT 2014 (theo CV 8895 cua BTC).30.7.ok.gui(lan 2)" xfId="538"/>
    <cellStyle name="d_Co so tinh su nghiep giao duc" xfId="539"/>
    <cellStyle name="d_XD DT huyen 2014(1) 23.7" xfId="540"/>
    <cellStyle name="d1" xfId="541"/>
    <cellStyle name="Date" xfId="542"/>
    <cellStyle name="Date 2" xfId="543"/>
    <cellStyle name="Date Short" xfId="544"/>
    <cellStyle name="Date_Bao Cao Kiem Tra  trung bay Ke milk-yomilk CK 2" xfId="545"/>
    <cellStyle name="Đầu ra" xfId="546"/>
    <cellStyle name="Đầu vào" xfId="547"/>
    <cellStyle name="Đề mục 1" xfId="548"/>
    <cellStyle name="Đề mục 2" xfId="549"/>
    <cellStyle name="Đề mục 3" xfId="550"/>
    <cellStyle name="Đề mục 4" xfId="551"/>
    <cellStyle name="DELTA" xfId="552"/>
    <cellStyle name="Dezimal [0]_68574_Materialbedarfsliste" xfId="553"/>
    <cellStyle name="Dezimal_68574_Materialbedarfsliste" xfId="554"/>
    <cellStyle name="Excel Built-in Normal" xfId="555"/>
    <cellStyle name="Explanatory Text 2" xfId="556"/>
    <cellStyle name="Fixed" xfId="557"/>
    <cellStyle name="Fixed 2" xfId="558"/>
    <cellStyle name="Ghi chú" xfId="559"/>
    <cellStyle name="Good 2" xfId="560"/>
    <cellStyle name="Grey" xfId="561"/>
    <cellStyle name="ha" xfId="562"/>
    <cellStyle name="HEADER" xfId="563"/>
    <cellStyle name="Header1" xfId="564"/>
    <cellStyle name="Header2" xfId="565"/>
    <cellStyle name="Heading 1 2" xfId="566"/>
    <cellStyle name="Heading 2 2" xfId="567"/>
    <cellStyle name="Heading 3 2" xfId="568"/>
    <cellStyle name="Heading 4 2" xfId="569"/>
    <cellStyle name="i·0" xfId="570"/>
    <cellStyle name="Input [yellow]" xfId="571"/>
    <cellStyle name="Input 2" xfId="572"/>
    <cellStyle name="Kiểm tra Ô" xfId="573"/>
    <cellStyle name="Ledger 17 x 11 in" xfId="574"/>
    <cellStyle name="Ledger 17 x 11 in 2" xfId="575"/>
    <cellStyle name="Ledger 17 x 11 in_ND 108 BA DON" xfId="576"/>
    <cellStyle name="Linked Cell 2" xfId="577"/>
    <cellStyle name="Model" xfId="578"/>
    <cellStyle name="moi" xfId="579"/>
    <cellStyle name="n" xfId="580"/>
    <cellStyle name="n 2" xfId="581"/>
    <cellStyle name="Neutral 2" xfId="582"/>
    <cellStyle name="Nhấn1" xfId="583"/>
    <cellStyle name="Nhấn2" xfId="584"/>
    <cellStyle name="Nhấn3" xfId="585"/>
    <cellStyle name="Nhấn4" xfId="586"/>
    <cellStyle name="Nhấn5" xfId="587"/>
    <cellStyle name="Nhấn6" xfId="588"/>
    <cellStyle name="Normal" xfId="0" builtinId="0"/>
    <cellStyle name="Normal - Style1" xfId="589"/>
    <cellStyle name="Normal - 유형1" xfId="590"/>
    <cellStyle name="Normal 10" xfId="591"/>
    <cellStyle name="Normal 10 2" xfId="592"/>
    <cellStyle name="Normal 10 3" xfId="593"/>
    <cellStyle name="Normal 11" xfId="594"/>
    <cellStyle name="Normal 11 11" xfId="595"/>
    <cellStyle name="Normal 11 2" xfId="596"/>
    <cellStyle name="Normal 11 3" xfId="597"/>
    <cellStyle name="Normal 11_1  Quyet toan 2017 va du toan 2018 che do thang 8 .2018" xfId="598"/>
    <cellStyle name="Normal 12" xfId="599"/>
    <cellStyle name="Normal 12 2" xfId="600"/>
    <cellStyle name="Normal 12_1  Quyet toan 2017 va du toan 2018 che do thang 8 .2018" xfId="601"/>
    <cellStyle name="Normal 13" xfId="2"/>
    <cellStyle name="Normal 14" xfId="602"/>
    <cellStyle name="Normal 15" xfId="603"/>
    <cellStyle name="Normal 16" xfId="604"/>
    <cellStyle name="Normal 17" xfId="605"/>
    <cellStyle name="Normal 18" xfId="606"/>
    <cellStyle name="Normal 19" xfId="607"/>
    <cellStyle name="Normal 2" xfId="608"/>
    <cellStyle name="Normal 2 10" xfId="609"/>
    <cellStyle name="Normal 2 10 2" xfId="610"/>
    <cellStyle name="Normal 2 11" xfId="611"/>
    <cellStyle name="Normal 2 11 2" xfId="612"/>
    <cellStyle name="Normal 2 12" xfId="613"/>
    <cellStyle name="Normal 2 12 2" xfId="614"/>
    <cellStyle name="Normal 2 13" xfId="615"/>
    <cellStyle name="Normal 2 2" xfId="616"/>
    <cellStyle name="Normal 2 2 2" xfId="617"/>
    <cellStyle name="Normal 2 3" xfId="618"/>
    <cellStyle name="Normal 2 4" xfId="619"/>
    <cellStyle name="Normal 2 4 2" xfId="620"/>
    <cellStyle name="Normal 2 5" xfId="621"/>
    <cellStyle name="Normal 2 5 2" xfId="622"/>
    <cellStyle name="Normal 2 6" xfId="623"/>
    <cellStyle name="Normal 2 6 2" xfId="624"/>
    <cellStyle name="Normal 2 7" xfId="625"/>
    <cellStyle name="Normal 2 7 2" xfId="626"/>
    <cellStyle name="Normal 2 8" xfId="627"/>
    <cellStyle name="Normal 2 8 2" xfId="628"/>
    <cellStyle name="Normal 2 9" xfId="629"/>
    <cellStyle name="Normal 2 9 2" xfId="630"/>
    <cellStyle name="Normal 2_1  Quyet toan 2017 va du toan 2018 che do thang 8 .2018" xfId="631"/>
    <cellStyle name="Normal 20" xfId="632"/>
    <cellStyle name="Normal 21" xfId="633"/>
    <cellStyle name="Normal 22" xfId="634"/>
    <cellStyle name="Normal 23" xfId="635"/>
    <cellStyle name="Normal 24" xfId="636"/>
    <cellStyle name="Normal 25" xfId="637"/>
    <cellStyle name="Normal 25 2" xfId="638"/>
    <cellStyle name="Normal 26" xfId="639"/>
    <cellStyle name="Normal 27" xfId="640"/>
    <cellStyle name="Normal 3" xfId="641"/>
    <cellStyle name="Normal 3 2" xfId="642"/>
    <cellStyle name="Normal 3 2 2" xfId="643"/>
    <cellStyle name="Normal 3 3" xfId="644"/>
    <cellStyle name="Normal 3_1  Quyet toan 2017 va du toan 2018 che do thang 8 .2018" xfId="645"/>
    <cellStyle name="Normal 4" xfId="646"/>
    <cellStyle name="Normal 4 2" xfId="647"/>
    <cellStyle name="Normal 5" xfId="648"/>
    <cellStyle name="Normal 5 2" xfId="649"/>
    <cellStyle name="Normal 6" xfId="650"/>
    <cellStyle name="Normal 6 2" xfId="651"/>
    <cellStyle name="Normal 7" xfId="652"/>
    <cellStyle name="Normal 7 2" xfId="653"/>
    <cellStyle name="Normal 7 3" xfId="654"/>
    <cellStyle name="Normal 7_1  Quyet toan 2017 va du toan 2018 che do thang 8 .2018" xfId="655"/>
    <cellStyle name="Normal 8" xfId="656"/>
    <cellStyle name="Normal 9" xfId="657"/>
    <cellStyle name="Normal 9 2" xfId="658"/>
    <cellStyle name="Normal 9_1  Quyet toan 2017 va du toan 2018 che do thang 8 .2018" xfId="659"/>
    <cellStyle name="Normal_18 Du toan ngan sach 2018 Quyet dinh chi NS thi xa UBND thi ngay 02.01.2018" xfId="4"/>
    <cellStyle name="Normal_A17 XD KH 2017 vong 1 thi xa Ba Don gui STC" xfId="3"/>
    <cellStyle name="Normal1" xfId="660"/>
    <cellStyle name="Note 2" xfId="661"/>
    <cellStyle name="Note 2 2" xfId="662"/>
    <cellStyle name="Ô Được nối kết" xfId="663"/>
    <cellStyle name="Object" xfId="664"/>
    <cellStyle name="oft Excel]_x000d_&#10;Comment=The open=/f lines load custom functions into the Paste Function list._x000d_&#10;Maximized=2_x000d_&#10;Basics=1_x000d_&#10;A" xfId="665"/>
    <cellStyle name="oft Excel]_x000d_&#10;Comment=The open=/f lines load custom functions into the Paste Function list._x000d_&#10;Maximized=3_x000d_&#10;Basics=1_x000d_&#10;A" xfId="666"/>
    <cellStyle name="ouput" xfId="667"/>
    <cellStyle name="Output 2" xfId="668"/>
    <cellStyle name="Percent [2]" xfId="669"/>
    <cellStyle name="Percent [2] 2" xfId="670"/>
    <cellStyle name="Percent 2" xfId="671"/>
    <cellStyle name="Percent 2 2" xfId="672"/>
    <cellStyle name="Percent 3" xfId="673"/>
    <cellStyle name="Percent 4" xfId="674"/>
    <cellStyle name="Percent 4 2" xfId="675"/>
    <cellStyle name="S—_x0008_" xfId="676"/>
    <cellStyle name="s]_x000d_&#10;spooler=yes_x000d_&#10;load=_x000d_&#10;Beep=yes_x000d_&#10;NullPort=None_x000d_&#10;BorderWidth=3_x000d_&#10;CursorBlinkRate=1200_x000d_&#10;DoubleClickSpeed=452_x000d_&#10;Programs=co" xfId="677"/>
    <cellStyle name="Style 1" xfId="678"/>
    <cellStyle name="Style 10" xfId="679"/>
    <cellStyle name="Style 11" xfId="680"/>
    <cellStyle name="Style 12" xfId="681"/>
    <cellStyle name="Style 13" xfId="682"/>
    <cellStyle name="Style 14" xfId="683"/>
    <cellStyle name="Style 15" xfId="684"/>
    <cellStyle name="Style 2" xfId="685"/>
    <cellStyle name="Style 3" xfId="686"/>
    <cellStyle name="Style 4" xfId="687"/>
    <cellStyle name="Style 5" xfId="688"/>
    <cellStyle name="Style 6" xfId="689"/>
    <cellStyle name="Style 7" xfId="690"/>
    <cellStyle name="Style 8" xfId="691"/>
    <cellStyle name="Style 9" xfId="692"/>
    <cellStyle name="subhead" xfId="693"/>
    <cellStyle name="T" xfId="694"/>
    <cellStyle name="T_Book1" xfId="695"/>
    <cellStyle name="T_Book1_1" xfId="696"/>
    <cellStyle name="T_Book1_1_16  Nghi Quyet chi ngan sach thi xa 2017 ngay 03.01 gui Tran anh " xfId="697"/>
    <cellStyle name="T_Book1_1_Book2 (1)" xfId="698"/>
    <cellStyle name="T_Book1_Book1" xfId="699"/>
    <cellStyle name="T_Book1_Book1_16  Nghi Quyet chi ngan sach thi xa 2017 ngay 03.01 gui Tran anh " xfId="700"/>
    <cellStyle name="T_Book1_Book1_Book2 (1)" xfId="701"/>
    <cellStyle name="T_Book1_Book2 (1)" xfId="702"/>
    <cellStyle name="T_Book1_Du toan NS xa phuong nam 2017" xfId="703"/>
    <cellStyle name="T_Book1_KHOI XA VA TRAM Y TE (STC)" xfId="704"/>
    <cellStyle name="T_Book1_KHOI XA VA TRAM Y TE (STC)_Book2 (1)" xfId="705"/>
    <cellStyle name="T_Book1_KHOI XA VA TRAM Y TE (STC)_DU TOÁN  THU - CHI NAM 2019 (vòng 1)  LÀM THEO BẢNG LƯƠNG CỦA XÃ, PHƯỜNG" xfId="706"/>
    <cellStyle name="T_Book2 (1)" xfId="707"/>
    <cellStyle name="T_Du toan NS xa phuong nam 2017" xfId="708"/>
    <cellStyle name="T_KHOI XA VA TRAM Y TE (STC)" xfId="709"/>
    <cellStyle name="T_KHOI XA VA TRAM Y TE (STC)_Book2 (1)" xfId="710"/>
    <cellStyle name="T_KHOI XA VA TRAM Y TE (STC)_DU TOÁN  THU - CHI NAM 2019 (vòng 1)  LÀM THEO BẢNG LƯƠNG CỦA XÃ, PHƯỜNG" xfId="711"/>
    <cellStyle name="th" xfId="712"/>
    <cellStyle name="þ_x001d_ð¤_x000c_¯þ_x0014__x000d_¨þU_x0001_À_x0004_ _x0015__x000f__x0001__x0001_" xfId="713"/>
    <cellStyle name="þ_x001d_ð·_x000c_æþ'_x000d_ßþU_x0001_Ø_x0005_ü_x0014__x0007__x0001__x0001_" xfId="714"/>
    <cellStyle name="Tiêu đề" xfId="715"/>
    <cellStyle name="Tính toán" xfId="716"/>
    <cellStyle name="Title 2" xfId="717"/>
    <cellStyle name="Tổng" xfId="718"/>
    <cellStyle name="Tốt" xfId="719"/>
    <cellStyle name="Total 2" xfId="720"/>
    <cellStyle name="Trung tính" xfId="721"/>
    <cellStyle name="Văn bản Cảnh báo" xfId="722"/>
    <cellStyle name="Văn bản Giải thích" xfId="723"/>
    <cellStyle name="viet" xfId="724"/>
    <cellStyle name="viet2" xfId="725"/>
    <cellStyle name="Warning Text 2" xfId="726"/>
    <cellStyle name="Xấu" xfId="727"/>
    <cellStyle name="xuan" xfId="728"/>
    <cellStyle name=" [0.00]_ Att. 1- Cover" xfId="729"/>
    <cellStyle name="_ Att. 1- Cover" xfId="730"/>
    <cellStyle name="?_ Att. 1- Cover" xfId="731"/>
    <cellStyle name="똿뗦먛귟 [0.00]_PRODUCT DETAIL Q1" xfId="732"/>
    <cellStyle name="똿뗦먛귟_PRODUCT DETAIL Q1" xfId="733"/>
    <cellStyle name="믅됞 [0.00]_PRODUCT DETAIL Q1" xfId="734"/>
    <cellStyle name="믅됞_PRODUCT DETAIL Q1" xfId="735"/>
    <cellStyle name="백분율_95" xfId="736"/>
    <cellStyle name="뷭?_BOOKSHIP" xfId="737"/>
    <cellStyle name="콤마 [ - 유형1" xfId="738"/>
    <cellStyle name="콤마 [ - 유형2" xfId="739"/>
    <cellStyle name="콤마 [ - 유형3" xfId="740"/>
    <cellStyle name="콤마 [ - 유형4" xfId="741"/>
    <cellStyle name="콤마 [ - 유형5" xfId="742"/>
    <cellStyle name="콤마 [ - 유형6" xfId="743"/>
    <cellStyle name="콤마 [ - 유형7" xfId="744"/>
    <cellStyle name="콤마 [ - 유형8" xfId="745"/>
    <cellStyle name="콤마 [0]_0004 MECH COST  " xfId="746"/>
    <cellStyle name="콤마_0004 MECH COST  " xfId="747"/>
    <cellStyle name="통화 [0]_1202" xfId="748"/>
    <cellStyle name="통화_1202" xfId="749"/>
    <cellStyle name="표준_(정보부문)월별인원계획" xfId="750"/>
    <cellStyle name="一般_00Q3902REV.1" xfId="751"/>
    <cellStyle name="千分位[0]_00Q3902REV.1" xfId="752"/>
    <cellStyle name="千分位_00Q3902REV.1" xfId="753"/>
    <cellStyle name="貨幣 [0]_00Q3902REV.1" xfId="754"/>
    <cellStyle name="貨幣[0]_BRE" xfId="755"/>
    <cellStyle name="貨幣_00Q3902REV.1" xfId="75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0" tint="-0.249977111117893"/>
  </sheetPr>
  <dimension ref="A1:Z646"/>
  <sheetViews>
    <sheetView showZeros="0" tabSelected="1" zoomScale="84" zoomScaleNormal="84" workbookViewId="0">
      <pane ySplit="6" topLeftCell="A510" activePane="bottomLeft" state="frozen"/>
      <selection activeCell="Q6" sqref="Q6"/>
      <selection pane="bottomLeft" activeCell="F518" sqref="F518"/>
    </sheetView>
  </sheetViews>
  <sheetFormatPr defaultColWidth="9" defaultRowHeight="15.05"/>
  <cols>
    <col min="1" max="1" width="6.33203125" style="401" customWidth="1"/>
    <col min="2" max="2" width="63.109375" style="413" customWidth="1"/>
    <col min="3" max="3" width="16.21875" style="409" hidden="1" customWidth="1"/>
    <col min="4" max="4" width="16.44140625" style="409" hidden="1" customWidth="1"/>
    <col min="5" max="5" width="18.6640625" style="410" hidden="1" customWidth="1"/>
    <col min="6" max="6" width="18.6640625" style="411" customWidth="1"/>
    <col min="7" max="7" width="15.44140625" style="410" hidden="1" customWidth="1"/>
    <col min="8" max="8" width="17.88671875" style="412" hidden="1" customWidth="1"/>
    <col min="9" max="9" width="19.6640625" style="409" hidden="1" customWidth="1"/>
    <col min="10" max="10" width="18.6640625" style="412" hidden="1" customWidth="1"/>
    <col min="11" max="11" width="13.44140625" style="402" customWidth="1"/>
    <col min="12" max="12" width="18.6640625" style="412" hidden="1" customWidth="1"/>
    <col min="13" max="13" width="32" style="9" customWidth="1"/>
    <col min="14" max="14" width="26" style="10" customWidth="1"/>
    <col min="15" max="15" width="21.21875" style="11" customWidth="1"/>
    <col min="16" max="16" width="9.44140625" style="11" bestFit="1" customWidth="1"/>
    <col min="17" max="17" width="9.77734375" style="11" bestFit="1" customWidth="1"/>
    <col min="18" max="22" width="9" style="403"/>
    <col min="23" max="16384" width="9" style="13"/>
  </cols>
  <sheetData>
    <row r="1" spans="1:26" s="7" customFormat="1" ht="16.55" customHeight="1">
      <c r="A1" s="1"/>
      <c r="B1" s="2"/>
      <c r="C1" s="3"/>
      <c r="D1" s="3"/>
      <c r="E1" s="3"/>
      <c r="F1" s="431" t="s">
        <v>0</v>
      </c>
      <c r="G1" s="431"/>
      <c r="H1" s="431"/>
      <c r="I1" s="431"/>
      <c r="J1" s="431"/>
      <c r="K1" s="431"/>
      <c r="L1" s="4"/>
      <c r="M1" s="432"/>
      <c r="N1" s="432"/>
      <c r="O1" s="432"/>
      <c r="P1" s="432"/>
      <c r="Q1" s="5"/>
      <c r="R1" s="5"/>
      <c r="S1" s="1"/>
      <c r="T1" s="1"/>
      <c r="U1" s="1"/>
      <c r="V1" s="1"/>
      <c r="W1" s="1"/>
      <c r="X1" s="1"/>
      <c r="Y1" s="1"/>
      <c r="Z1" s="6"/>
    </row>
    <row r="2" spans="1:26" ht="47.95" customHeight="1">
      <c r="A2" s="433" t="s">
        <v>1</v>
      </c>
      <c r="B2" s="433"/>
      <c r="C2" s="433"/>
      <c r="D2" s="433"/>
      <c r="E2" s="433"/>
      <c r="F2" s="433"/>
      <c r="G2" s="433"/>
      <c r="H2" s="433"/>
      <c r="I2" s="433"/>
      <c r="J2" s="433"/>
      <c r="K2" s="433"/>
      <c r="L2" s="8">
        <f>M6-M2-3580</f>
        <v>-3580</v>
      </c>
      <c r="Q2" s="12"/>
      <c r="R2" s="12"/>
      <c r="S2" s="12"/>
      <c r="T2" s="12"/>
      <c r="U2" s="12"/>
      <c r="V2" s="12"/>
      <c r="W2" s="12"/>
      <c r="X2" s="12"/>
      <c r="Y2" s="12"/>
      <c r="Z2" s="12"/>
    </row>
    <row r="3" spans="1:26" s="18" customFormat="1" ht="9.1999999999999993" customHeight="1">
      <c r="A3" s="434"/>
      <c r="B3" s="434"/>
      <c r="C3" s="434"/>
      <c r="D3" s="434"/>
      <c r="E3" s="434"/>
      <c r="F3" s="434"/>
      <c r="G3" s="434"/>
      <c r="H3" s="434"/>
      <c r="I3" s="434"/>
      <c r="J3" s="434"/>
      <c r="K3" s="434"/>
      <c r="L3" s="14"/>
      <c r="M3" s="15"/>
      <c r="N3" s="16">
        <f>(12000000000/583000)*650000</f>
        <v>13379073756.432247</v>
      </c>
      <c r="O3" s="15">
        <f>(161*23)</f>
        <v>3703</v>
      </c>
      <c r="P3" s="15"/>
      <c r="Q3" s="17">
        <f>M7-116470</f>
        <v>-116470</v>
      </c>
      <c r="R3" s="435" t="s">
        <v>2</v>
      </c>
      <c r="S3" s="436"/>
      <c r="T3" s="436"/>
      <c r="U3" s="436"/>
      <c r="V3" s="436"/>
      <c r="W3" s="436"/>
      <c r="X3" s="436"/>
      <c r="Y3" s="436"/>
      <c r="Z3" s="436"/>
    </row>
    <row r="4" spans="1:26" ht="20.95" customHeight="1">
      <c r="A4" s="19"/>
      <c r="B4" s="19"/>
      <c r="C4" s="20"/>
      <c r="D4" s="20"/>
      <c r="E4" s="20"/>
      <c r="F4" s="437"/>
      <c r="G4" s="437"/>
      <c r="H4" s="437"/>
      <c r="I4" s="437"/>
      <c r="J4" s="437"/>
      <c r="K4" s="437"/>
      <c r="L4" s="21"/>
      <c r="N4" s="22"/>
      <c r="O4" s="23">
        <f>161*25</f>
        <v>4025</v>
      </c>
      <c r="P4" s="23"/>
      <c r="Q4" s="24"/>
      <c r="R4" s="12"/>
      <c r="S4" s="12"/>
      <c r="T4" s="12"/>
      <c r="U4" s="12"/>
      <c r="V4" s="12"/>
      <c r="W4" s="12"/>
      <c r="X4" s="12"/>
      <c r="Y4" s="12"/>
      <c r="Z4" s="12"/>
    </row>
    <row r="5" spans="1:26" ht="21.8" customHeight="1">
      <c r="A5" s="421" t="s">
        <v>3</v>
      </c>
      <c r="B5" s="423" t="s">
        <v>4</v>
      </c>
      <c r="C5" s="425" t="s">
        <v>5</v>
      </c>
      <c r="D5" s="426"/>
      <c r="E5" s="427" t="s">
        <v>6</v>
      </c>
      <c r="F5" s="429" t="s">
        <v>7</v>
      </c>
      <c r="G5" s="427" t="s">
        <v>8</v>
      </c>
      <c r="H5" s="417" t="s">
        <v>9</v>
      </c>
      <c r="I5" s="417" t="s">
        <v>10</v>
      </c>
      <c r="J5" s="417" t="s">
        <v>11</v>
      </c>
      <c r="K5" s="419" t="s">
        <v>12</v>
      </c>
      <c r="L5" s="417" t="s">
        <v>13</v>
      </c>
      <c r="N5" s="414" t="s">
        <v>14</v>
      </c>
      <c r="O5" s="414">
        <f>O4-O3</f>
        <v>322</v>
      </c>
      <c r="Q5" s="12"/>
      <c r="R5" s="12"/>
      <c r="S5" s="12"/>
      <c r="T5" s="12"/>
      <c r="U5" s="12"/>
      <c r="V5" s="12"/>
      <c r="W5" s="12"/>
      <c r="X5" s="12"/>
      <c r="Y5" s="12"/>
      <c r="Z5" s="12"/>
    </row>
    <row r="6" spans="1:26" ht="21.8" customHeight="1">
      <c r="A6" s="422"/>
      <c r="B6" s="424"/>
      <c r="C6" s="25" t="s">
        <v>15</v>
      </c>
      <c r="D6" s="26" t="s">
        <v>16</v>
      </c>
      <c r="E6" s="428"/>
      <c r="F6" s="430"/>
      <c r="G6" s="428"/>
      <c r="H6" s="418"/>
      <c r="I6" s="418"/>
      <c r="J6" s="418"/>
      <c r="K6" s="420"/>
      <c r="L6" s="418"/>
      <c r="M6" s="27"/>
      <c r="N6" s="414"/>
      <c r="O6" s="414"/>
      <c r="Q6" s="12"/>
      <c r="R6" s="12"/>
      <c r="S6" s="12"/>
      <c r="T6" s="12"/>
      <c r="U6" s="12"/>
      <c r="V6" s="12"/>
      <c r="W6" s="12"/>
      <c r="X6" s="12"/>
      <c r="Y6" s="12"/>
      <c r="Z6" s="12"/>
    </row>
    <row r="7" spans="1:26" ht="20.149999999999999" customHeight="1">
      <c r="A7" s="28">
        <v>1</v>
      </c>
      <c r="B7" s="29">
        <v>2</v>
      </c>
      <c r="C7" s="30">
        <v>3</v>
      </c>
      <c r="D7" s="30">
        <v>4</v>
      </c>
      <c r="E7" s="31">
        <v>3</v>
      </c>
      <c r="F7" s="31">
        <v>3</v>
      </c>
      <c r="G7" s="31"/>
      <c r="H7" s="32">
        <v>3</v>
      </c>
      <c r="I7" s="31">
        <v>3</v>
      </c>
      <c r="J7" s="33">
        <v>3</v>
      </c>
      <c r="K7" s="31">
        <v>4</v>
      </c>
      <c r="L7" s="34"/>
      <c r="M7" s="35"/>
      <c r="Q7" s="12"/>
      <c r="R7" s="12"/>
      <c r="S7" s="12"/>
      <c r="T7" s="12"/>
      <c r="U7" s="12"/>
      <c r="V7" s="12"/>
      <c r="W7" s="12"/>
      <c r="X7" s="12"/>
      <c r="Y7" s="12"/>
      <c r="Z7" s="12"/>
    </row>
    <row r="8" spans="1:26" s="48" customFormat="1" ht="26.2" customHeight="1">
      <c r="A8" s="36"/>
      <c r="B8" s="37" t="s">
        <v>17</v>
      </c>
      <c r="C8" s="38" t="e">
        <f>C9+C605</f>
        <v>#REF!</v>
      </c>
      <c r="D8" s="38" t="e">
        <f>D9+D603+D604+D605</f>
        <v>#REF!</v>
      </c>
      <c r="E8" s="39">
        <v>662764</v>
      </c>
      <c r="F8" s="40">
        <f>F9+F605</f>
        <v>896617.03119999997</v>
      </c>
      <c r="G8" s="40">
        <f>G9+G605</f>
        <v>200793.1312</v>
      </c>
      <c r="H8" s="41" t="e">
        <f>H9+H605</f>
        <v>#REF!</v>
      </c>
      <c r="I8" s="38" t="e">
        <f>I9+I605</f>
        <v>#REF!</v>
      </c>
      <c r="J8" s="42">
        <f>J9+J605</f>
        <v>600232.60660000006</v>
      </c>
      <c r="K8" s="43"/>
      <c r="L8" s="42">
        <f t="shared" ref="L8:L19" si="0">F8-J8</f>
        <v>296384.42459999991</v>
      </c>
      <c r="M8" s="44">
        <f>F8-633578</f>
        <v>263039.03119999997</v>
      </c>
      <c r="N8" s="45"/>
      <c r="O8" s="46"/>
      <c r="P8" s="46"/>
      <c r="Q8" s="47"/>
      <c r="R8" s="47"/>
      <c r="S8" s="47"/>
      <c r="T8" s="47"/>
      <c r="U8" s="47"/>
      <c r="V8" s="47"/>
      <c r="W8" s="47"/>
      <c r="X8" s="47"/>
      <c r="Y8" s="47"/>
      <c r="Z8" s="47"/>
    </row>
    <row r="9" spans="1:26" s="48" customFormat="1" ht="26.2" customHeight="1">
      <c r="A9" s="49"/>
      <c r="B9" s="50" t="s">
        <v>18</v>
      </c>
      <c r="C9" s="51" t="e">
        <f>C10+C20+C601+C602</f>
        <v>#REF!</v>
      </c>
      <c r="D9" s="51" t="e">
        <f>D10+D20+D601+D602</f>
        <v>#REF!</v>
      </c>
      <c r="E9" s="52">
        <v>662764</v>
      </c>
      <c r="F9" s="53">
        <f>F10+F20+F601+F602</f>
        <v>896617.03119999997</v>
      </c>
      <c r="G9" s="53">
        <f>G10+G20+G601+G602</f>
        <v>200793.1312</v>
      </c>
      <c r="H9" s="53" t="e">
        <f>H10+H20+H601+H602</f>
        <v>#REF!</v>
      </c>
      <c r="I9" s="51" t="e">
        <f>I10+I20+I601+I602</f>
        <v>#REF!</v>
      </c>
      <c r="J9" s="52">
        <f>J10+J20+J601+J602</f>
        <v>600232.60660000006</v>
      </c>
      <c r="K9" s="54"/>
      <c r="L9" s="52">
        <f t="shared" si="0"/>
        <v>296384.42459999991</v>
      </c>
      <c r="M9" s="35">
        <f>1056155</f>
        <v>1056155</v>
      </c>
      <c r="N9" s="55"/>
      <c r="O9" s="56"/>
      <c r="P9" s="56"/>
      <c r="Q9" s="12"/>
      <c r="R9" s="47"/>
      <c r="S9" s="47"/>
      <c r="T9" s="47"/>
      <c r="U9" s="47"/>
      <c r="V9" s="47"/>
      <c r="W9" s="47"/>
      <c r="X9" s="47"/>
      <c r="Y9" s="47"/>
      <c r="Z9" s="47"/>
    </row>
    <row r="10" spans="1:26" ht="26.2" customHeight="1">
      <c r="A10" s="57" t="s">
        <v>19</v>
      </c>
      <c r="B10" s="58" t="s">
        <v>20</v>
      </c>
      <c r="C10" s="59">
        <f t="shared" ref="C10:J10" si="1">C11+C13+C15</f>
        <v>83670</v>
      </c>
      <c r="D10" s="60">
        <f t="shared" si="1"/>
        <v>56710.364600000001</v>
      </c>
      <c r="E10" s="61">
        <v>128859</v>
      </c>
      <c r="F10" s="62">
        <f t="shared" si="1"/>
        <v>156652</v>
      </c>
      <c r="G10" s="62">
        <f>G11+G13+G15</f>
        <v>-7</v>
      </c>
      <c r="H10" s="59">
        <v>197237</v>
      </c>
      <c r="I10" s="60">
        <f t="shared" si="1"/>
        <v>169927</v>
      </c>
      <c r="J10" s="60">
        <f t="shared" si="1"/>
        <v>174382</v>
      </c>
      <c r="K10" s="63"/>
      <c r="L10" s="60">
        <f t="shared" si="0"/>
        <v>-17730</v>
      </c>
      <c r="M10" s="27">
        <f>M9-F9</f>
        <v>159537.96880000003</v>
      </c>
      <c r="N10" s="10" t="s">
        <v>21</v>
      </c>
      <c r="Q10" s="12"/>
      <c r="R10" s="12"/>
      <c r="S10" s="12"/>
      <c r="T10" s="12"/>
      <c r="U10" s="12"/>
      <c r="V10" s="12"/>
      <c r="W10" s="12"/>
      <c r="X10" s="12"/>
      <c r="Y10" s="12"/>
      <c r="Z10" s="12"/>
    </row>
    <row r="11" spans="1:26" ht="26.2" customHeight="1">
      <c r="A11" s="64" t="s">
        <v>22</v>
      </c>
      <c r="B11" s="58" t="s">
        <v>23</v>
      </c>
      <c r="C11" s="59">
        <f>SUM(C12)</f>
        <v>22479</v>
      </c>
      <c r="D11" s="60">
        <f>SUM(D12:D12)</f>
        <v>22479</v>
      </c>
      <c r="E11" s="61">
        <v>19759</v>
      </c>
      <c r="F11" s="62">
        <f>SUM(F12)</f>
        <v>19752</v>
      </c>
      <c r="G11" s="62">
        <f>SUM(G12)</f>
        <v>-7</v>
      </c>
      <c r="H11" s="59">
        <v>21337</v>
      </c>
      <c r="I11" s="59">
        <f>SUM(I12)</f>
        <v>20302</v>
      </c>
      <c r="J11" s="60">
        <f>SUM(J12)</f>
        <v>20302</v>
      </c>
      <c r="K11" s="63"/>
      <c r="L11" s="60">
        <f t="shared" si="0"/>
        <v>-550</v>
      </c>
      <c r="M11" s="35"/>
      <c r="P11" s="65"/>
      <c r="Q11" s="12"/>
      <c r="R11" s="12"/>
      <c r="S11" s="12"/>
      <c r="T11" s="12"/>
      <c r="U11" s="12"/>
      <c r="V11" s="12"/>
      <c r="W11" s="12"/>
      <c r="X11" s="12"/>
      <c r="Y11" s="12"/>
      <c r="Z11" s="12"/>
    </row>
    <row r="12" spans="1:26" s="77" customFormat="1" ht="24.75" customHeight="1">
      <c r="A12" s="66"/>
      <c r="B12" s="67" t="s">
        <v>24</v>
      </c>
      <c r="C12" s="68">
        <v>22479</v>
      </c>
      <c r="D12" s="69">
        <f>C12</f>
        <v>22479</v>
      </c>
      <c r="E12" s="70">
        <v>19759</v>
      </c>
      <c r="F12" s="71">
        <v>19752</v>
      </c>
      <c r="G12" s="70">
        <f>F12-E12</f>
        <v>-7</v>
      </c>
      <c r="H12" s="68">
        <v>21337</v>
      </c>
      <c r="I12" s="68">
        <v>20302</v>
      </c>
      <c r="J12" s="69">
        <v>20302</v>
      </c>
      <c r="K12" s="72"/>
      <c r="L12" s="69">
        <f t="shared" si="0"/>
        <v>-550</v>
      </c>
      <c r="M12" s="73"/>
      <c r="N12" s="55"/>
      <c r="O12" s="74"/>
      <c r="P12" s="75"/>
      <c r="Q12" s="76"/>
      <c r="R12" s="76"/>
      <c r="S12" s="76"/>
      <c r="T12" s="76"/>
      <c r="U12" s="76"/>
      <c r="V12" s="76"/>
      <c r="W12" s="76"/>
      <c r="X12" s="76"/>
      <c r="Y12" s="76"/>
      <c r="Z12" s="76"/>
    </row>
    <row r="13" spans="1:26" ht="24.05" customHeight="1">
      <c r="A13" s="64" t="s">
        <v>25</v>
      </c>
      <c r="B13" s="58" t="s">
        <v>26</v>
      </c>
      <c r="C13" s="59">
        <v>8500</v>
      </c>
      <c r="D13" s="60">
        <f>C13</f>
        <v>8500</v>
      </c>
      <c r="E13" s="61">
        <v>0</v>
      </c>
      <c r="F13" s="62">
        <v>0</v>
      </c>
      <c r="G13" s="61"/>
      <c r="H13" s="59">
        <v>0</v>
      </c>
      <c r="I13" s="59">
        <v>8500</v>
      </c>
      <c r="J13" s="59">
        <v>0</v>
      </c>
      <c r="K13" s="63"/>
      <c r="L13" s="59">
        <f t="shared" si="0"/>
        <v>0</v>
      </c>
      <c r="P13" s="65"/>
      <c r="Q13" s="12"/>
      <c r="R13" s="12"/>
      <c r="S13" s="12"/>
      <c r="T13" s="12"/>
      <c r="U13" s="12"/>
      <c r="V13" s="12"/>
      <c r="W13" s="12"/>
      <c r="X13" s="12"/>
      <c r="Y13" s="12"/>
      <c r="Z13" s="12"/>
    </row>
    <row r="14" spans="1:26" ht="45.85" customHeight="1">
      <c r="A14" s="64" t="s">
        <v>27</v>
      </c>
      <c r="B14" s="58" t="s">
        <v>28</v>
      </c>
      <c r="C14" s="59">
        <v>8500</v>
      </c>
      <c r="D14" s="60">
        <f>C14</f>
        <v>8500</v>
      </c>
      <c r="E14" s="61">
        <v>0</v>
      </c>
      <c r="F14" s="62">
        <v>0</v>
      </c>
      <c r="G14" s="61"/>
      <c r="H14" s="59">
        <v>0</v>
      </c>
      <c r="I14" s="59">
        <v>8500</v>
      </c>
      <c r="J14" s="59">
        <v>0</v>
      </c>
      <c r="K14" s="63"/>
      <c r="L14" s="59">
        <f>F14-J14</f>
        <v>0</v>
      </c>
      <c r="P14" s="65"/>
      <c r="Q14" s="12"/>
      <c r="R14" s="12"/>
      <c r="S14" s="12"/>
      <c r="T14" s="12"/>
      <c r="U14" s="12"/>
      <c r="V14" s="12"/>
      <c r="W14" s="12"/>
      <c r="X14" s="12"/>
      <c r="Y14" s="12"/>
      <c r="Z14" s="12"/>
    </row>
    <row r="15" spans="1:26" ht="24.05" customHeight="1">
      <c r="A15" s="64" t="s">
        <v>29</v>
      </c>
      <c r="B15" s="78" t="s">
        <v>30</v>
      </c>
      <c r="C15" s="59">
        <v>52691</v>
      </c>
      <c r="D15" s="60">
        <f>SUM(D16:D19)</f>
        <v>25731.364600000001</v>
      </c>
      <c r="E15" s="61">
        <v>109100</v>
      </c>
      <c r="F15" s="62">
        <f>F16+F17+F19</f>
        <v>136900</v>
      </c>
      <c r="G15" s="61"/>
      <c r="H15" s="59">
        <v>175900</v>
      </c>
      <c r="I15" s="59">
        <f>I16+I17+I19</f>
        <v>141125</v>
      </c>
      <c r="J15" s="59">
        <f>J16+J17+J19</f>
        <v>154080</v>
      </c>
      <c r="K15" s="63"/>
      <c r="L15" s="59">
        <f t="shared" si="0"/>
        <v>-17180</v>
      </c>
      <c r="M15" s="35"/>
      <c r="Q15" s="12"/>
      <c r="R15" s="12"/>
      <c r="S15" s="12"/>
      <c r="T15" s="12"/>
      <c r="U15" s="12"/>
      <c r="V15" s="12"/>
      <c r="W15" s="12"/>
      <c r="X15" s="12"/>
      <c r="Y15" s="12"/>
      <c r="Z15" s="12"/>
    </row>
    <row r="16" spans="1:26" s="86" customFormat="1" ht="21.8" customHeight="1">
      <c r="A16" s="79"/>
      <c r="B16" s="80" t="s">
        <v>31</v>
      </c>
      <c r="C16" s="81">
        <v>23331</v>
      </c>
      <c r="D16" s="12">
        <v>25731.364600000001</v>
      </c>
      <c r="E16" s="82">
        <v>52474</v>
      </c>
      <c r="F16" s="83">
        <v>63242</v>
      </c>
      <c r="G16" s="82"/>
      <c r="H16" s="81">
        <v>86000</v>
      </c>
      <c r="I16" s="81">
        <v>45450</v>
      </c>
      <c r="J16" s="81">
        <v>67800</v>
      </c>
      <c r="K16" s="84"/>
      <c r="L16" s="81">
        <f t="shared" si="0"/>
        <v>-4558</v>
      </c>
      <c r="M16" s="85"/>
      <c r="N16" s="55"/>
      <c r="O16" s="74"/>
      <c r="P16" s="74"/>
      <c r="Q16" s="76"/>
      <c r="R16" s="76"/>
      <c r="S16" s="76"/>
      <c r="T16" s="76"/>
      <c r="U16" s="76"/>
      <c r="V16" s="76"/>
      <c r="W16" s="76"/>
      <c r="X16" s="76"/>
      <c r="Y16" s="76"/>
      <c r="Z16" s="76"/>
    </row>
    <row r="17" spans="1:26" s="76" customFormat="1" ht="21.8" customHeight="1">
      <c r="A17" s="79"/>
      <c r="B17" s="87" t="s">
        <v>32</v>
      </c>
      <c r="C17" s="81"/>
      <c r="D17" s="81"/>
      <c r="E17" s="82">
        <v>6626</v>
      </c>
      <c r="F17" s="83">
        <v>6658</v>
      </c>
      <c r="G17" s="82"/>
      <c r="H17" s="81">
        <v>6900</v>
      </c>
      <c r="I17" s="81">
        <v>2000</v>
      </c>
      <c r="J17" s="81">
        <v>6280</v>
      </c>
      <c r="K17" s="84"/>
      <c r="L17" s="81">
        <f t="shared" si="0"/>
        <v>378</v>
      </c>
      <c r="M17" s="85"/>
      <c r="N17" s="55"/>
      <c r="O17" s="74"/>
      <c r="P17" s="74"/>
    </row>
    <row r="18" spans="1:26" ht="21.8" customHeight="1">
      <c r="A18" s="88"/>
      <c r="B18" s="80" t="s">
        <v>33</v>
      </c>
      <c r="C18" s="81">
        <v>39000</v>
      </c>
      <c r="D18" s="81"/>
      <c r="E18" s="82">
        <v>50000</v>
      </c>
      <c r="F18" s="83">
        <f>F19</f>
        <v>67000</v>
      </c>
      <c r="G18" s="82"/>
      <c r="H18" s="81">
        <v>83000</v>
      </c>
      <c r="I18" s="81">
        <v>103200</v>
      </c>
      <c r="J18" s="81">
        <f>J19</f>
        <v>80000</v>
      </c>
      <c r="K18" s="63"/>
      <c r="L18" s="81">
        <f t="shared" si="0"/>
        <v>-13000</v>
      </c>
      <c r="Q18" s="12"/>
      <c r="R18" s="12"/>
      <c r="S18" s="12"/>
      <c r="T18" s="12"/>
      <c r="U18" s="12"/>
      <c r="V18" s="12"/>
      <c r="W18" s="12"/>
      <c r="X18" s="12"/>
      <c r="Y18" s="12"/>
      <c r="Z18" s="12"/>
    </row>
    <row r="19" spans="1:26" s="86" customFormat="1" ht="21.8" customHeight="1">
      <c r="A19" s="79"/>
      <c r="B19" s="89" t="s">
        <v>34</v>
      </c>
      <c r="C19" s="68">
        <v>29360</v>
      </c>
      <c r="D19" s="68"/>
      <c r="E19" s="70">
        <v>50000</v>
      </c>
      <c r="F19" s="71">
        <v>67000</v>
      </c>
      <c r="G19" s="70"/>
      <c r="H19" s="68">
        <v>83000</v>
      </c>
      <c r="I19" s="68">
        <f>I18-I13-1025</f>
        <v>93675</v>
      </c>
      <c r="J19" s="68">
        <v>80000</v>
      </c>
      <c r="K19" s="84"/>
      <c r="L19" s="68">
        <f t="shared" si="0"/>
        <v>-13000</v>
      </c>
      <c r="M19" s="85"/>
      <c r="N19" s="55"/>
      <c r="O19" s="74"/>
      <c r="P19" s="74"/>
      <c r="Q19" s="76"/>
      <c r="R19" s="76"/>
      <c r="S19" s="76"/>
      <c r="T19" s="76"/>
      <c r="U19" s="76"/>
      <c r="V19" s="76"/>
      <c r="W19" s="76"/>
      <c r="X19" s="76"/>
      <c r="Y19" s="76"/>
      <c r="Z19" s="76"/>
    </row>
    <row r="20" spans="1:26" s="77" customFormat="1" ht="28" customHeight="1">
      <c r="A20" s="64" t="s">
        <v>35</v>
      </c>
      <c r="B20" s="58" t="s">
        <v>36</v>
      </c>
      <c r="C20" s="59" t="e">
        <f>C21+C62+C82+C140+C148+C169+C172+C188+C208+C233+C593+#REF!+#REF!</f>
        <v>#REF!</v>
      </c>
      <c r="D20" s="59" t="e">
        <f>D21+D62+D82+D140+D148+D169+D172+D188+D208+D233+D593+#REF!+#REF!</f>
        <v>#REF!</v>
      </c>
      <c r="E20" s="90">
        <f>E21+E62+E82+E140+E148+E172+E188+E208+E233+E593</f>
        <v>520244.9</v>
      </c>
      <c r="F20" s="62">
        <f>F21+F62+F82+F140+F148+F172+F188+F208+F233+F593</f>
        <v>722365.03119999997</v>
      </c>
      <c r="G20" s="62">
        <f>G21+G62+G82+G140+G148+G172+G188+G208+G233+G593</f>
        <v>200800.1312</v>
      </c>
      <c r="H20" s="62" t="e">
        <f>H21+H62+H82+H140+H148+H169+H172+H188+H208+H233+H593</f>
        <v>#REF!</v>
      </c>
      <c r="I20" s="62" t="e">
        <f>I21+I62+I82+I140+I148+I169+I172+I188+I208+I233+I593</f>
        <v>#REF!</v>
      </c>
      <c r="J20" s="62">
        <f>J21+J62+J82+J140+J148+J169+J172+J188+J208+J233+J593</f>
        <v>414008.6066</v>
      </c>
      <c r="K20" s="63"/>
      <c r="L20" s="61" t="e">
        <f>L21+L62+L82+L140+L148+L169+L172+L188+L208+L233+L593+#REF!</f>
        <v>#REF!</v>
      </c>
      <c r="M20" s="91">
        <f>F20-E20</f>
        <v>202120.13119999995</v>
      </c>
      <c r="N20" s="55"/>
      <c r="O20" s="74"/>
      <c r="P20" s="74"/>
      <c r="Q20" s="76"/>
      <c r="R20" s="76"/>
      <c r="S20" s="76"/>
      <c r="T20" s="76"/>
      <c r="U20" s="76"/>
      <c r="V20" s="76"/>
      <c r="W20" s="76"/>
      <c r="X20" s="76"/>
      <c r="Y20" s="76"/>
      <c r="Z20" s="76"/>
    </row>
    <row r="21" spans="1:26" s="96" customFormat="1" ht="28" customHeight="1">
      <c r="A21" s="64" t="s">
        <v>22</v>
      </c>
      <c r="B21" s="58" t="s">
        <v>37</v>
      </c>
      <c r="C21" s="59" t="e">
        <f>SUM(C23:C35)+#REF!+C47+C54</f>
        <v>#REF!</v>
      </c>
      <c r="D21" s="59" t="e">
        <f>SUM(D23:D35)+#REF!+D47+D54</f>
        <v>#REF!</v>
      </c>
      <c r="E21" s="62">
        <f>SUM(E23:E46)+E47+E54</f>
        <v>58839</v>
      </c>
      <c r="F21" s="62">
        <f>SUM(F23:F46)+F47+F54</f>
        <v>125679</v>
      </c>
      <c r="G21" s="62">
        <f>SUM(G23:G46)+G47+G54</f>
        <v>66840</v>
      </c>
      <c r="H21" s="59">
        <f>SUM(H23:H44)+H47+H54</f>
        <v>48139</v>
      </c>
      <c r="I21" s="60">
        <f>SUM(I23:I35)+I47+I54</f>
        <v>11785.019746</v>
      </c>
      <c r="J21" s="60">
        <f>SUM(J23:J43)+J47+J54+0.5</f>
        <v>47843.98</v>
      </c>
      <c r="K21" s="92"/>
      <c r="L21" s="60">
        <f t="shared" ref="L21:L43" si="2">F21-J21</f>
        <v>77835.01999999999</v>
      </c>
      <c r="M21" s="93">
        <f>F21-E21</f>
        <v>66840</v>
      </c>
      <c r="N21" s="10"/>
      <c r="O21" s="94"/>
      <c r="P21" s="94"/>
      <c r="Q21" s="95"/>
      <c r="R21" s="95"/>
      <c r="S21" s="95"/>
      <c r="T21" s="95"/>
      <c r="U21" s="95"/>
      <c r="V21" s="95"/>
      <c r="W21" s="95"/>
      <c r="X21" s="95"/>
      <c r="Y21" s="95"/>
      <c r="Z21" s="95"/>
    </row>
    <row r="22" spans="1:26" s="101" customFormat="1" ht="22.75" customHeight="1">
      <c r="A22" s="97"/>
      <c r="B22" s="98" t="s">
        <v>38</v>
      </c>
      <c r="C22" s="99"/>
      <c r="D22" s="99"/>
      <c r="E22" s="82"/>
      <c r="F22" s="83"/>
      <c r="G22" s="82"/>
      <c r="H22" s="81"/>
      <c r="I22" s="99"/>
      <c r="J22" s="81"/>
      <c r="K22" s="100"/>
      <c r="L22" s="81">
        <f t="shared" si="2"/>
        <v>0</v>
      </c>
      <c r="M22" s="27"/>
      <c r="N22" s="10"/>
      <c r="O22" s="11"/>
      <c r="P22" s="11"/>
      <c r="Q22" s="12"/>
      <c r="R22" s="12"/>
      <c r="S22" s="12"/>
      <c r="T22" s="12"/>
      <c r="U22" s="12"/>
      <c r="V22" s="12"/>
      <c r="W22" s="12"/>
      <c r="X22" s="12"/>
      <c r="Y22" s="12"/>
      <c r="Z22" s="12"/>
    </row>
    <row r="23" spans="1:26" s="103" customFormat="1" ht="22.75" customHeight="1">
      <c r="A23" s="102">
        <v>1</v>
      </c>
      <c r="B23" s="98" t="s">
        <v>39</v>
      </c>
      <c r="C23" s="81">
        <v>100</v>
      </c>
      <c r="D23" s="81">
        <f t="shared" ref="D23:D29" si="3">C23</f>
        <v>100</v>
      </c>
      <c r="E23" s="82">
        <v>130</v>
      </c>
      <c r="F23" s="83">
        <v>130</v>
      </c>
      <c r="G23" s="82">
        <f>F23-E23</f>
        <v>0</v>
      </c>
      <c r="H23" s="81">
        <v>130</v>
      </c>
      <c r="I23" s="81">
        <v>130</v>
      </c>
      <c r="J23" s="81">
        <v>130</v>
      </c>
      <c r="K23" s="100">
        <f>F23-H23</f>
        <v>0</v>
      </c>
      <c r="L23" s="81">
        <f t="shared" si="2"/>
        <v>0</v>
      </c>
      <c r="M23" s="35"/>
      <c r="N23" s="10"/>
      <c r="O23" s="11"/>
      <c r="P23" s="65"/>
      <c r="Q23" s="12"/>
      <c r="R23" s="12"/>
      <c r="S23" s="12"/>
      <c r="T23" s="12"/>
      <c r="U23" s="12"/>
      <c r="V23" s="12"/>
      <c r="W23" s="12"/>
      <c r="X23" s="12"/>
      <c r="Y23" s="12"/>
      <c r="Z23" s="12"/>
    </row>
    <row r="24" spans="1:26" s="108" customFormat="1" ht="22.75" customHeight="1">
      <c r="A24" s="102">
        <v>2</v>
      </c>
      <c r="B24" s="98" t="s">
        <v>40</v>
      </c>
      <c r="C24" s="104">
        <v>100</v>
      </c>
      <c r="D24" s="81">
        <f t="shared" si="3"/>
        <v>100</v>
      </c>
      <c r="E24" s="82">
        <v>100</v>
      </c>
      <c r="F24" s="83">
        <v>100</v>
      </c>
      <c r="G24" s="82">
        <f t="shared" ref="G24:G46" si="4">F24-E24</f>
        <v>0</v>
      </c>
      <c r="H24" s="81">
        <v>100</v>
      </c>
      <c r="I24" s="81">
        <v>100</v>
      </c>
      <c r="J24" s="81">
        <v>100</v>
      </c>
      <c r="K24" s="100">
        <f t="shared" ref="K24:K40" si="5">F24-H24</f>
        <v>0</v>
      </c>
      <c r="L24" s="81">
        <f t="shared" si="2"/>
        <v>0</v>
      </c>
      <c r="M24" s="105"/>
      <c r="N24" s="10"/>
      <c r="O24" s="106"/>
      <c r="P24" s="106"/>
      <c r="Q24" s="107"/>
      <c r="R24" s="107"/>
      <c r="S24" s="107"/>
      <c r="T24" s="107"/>
      <c r="U24" s="107"/>
      <c r="V24" s="107"/>
      <c r="W24" s="107"/>
      <c r="X24" s="107"/>
      <c r="Y24" s="107"/>
      <c r="Z24" s="107"/>
    </row>
    <row r="25" spans="1:26" s="103" customFormat="1" ht="22.75" customHeight="1">
      <c r="A25" s="102">
        <v>3</v>
      </c>
      <c r="B25" s="98" t="s">
        <v>41</v>
      </c>
      <c r="C25" s="81">
        <v>70</v>
      </c>
      <c r="D25" s="81">
        <f t="shared" si="3"/>
        <v>70</v>
      </c>
      <c r="E25" s="82">
        <v>70</v>
      </c>
      <c r="F25" s="83">
        <v>100</v>
      </c>
      <c r="G25" s="82">
        <f t="shared" si="4"/>
        <v>30</v>
      </c>
      <c r="H25" s="81">
        <v>70</v>
      </c>
      <c r="I25" s="81">
        <v>70</v>
      </c>
      <c r="J25" s="81">
        <v>70</v>
      </c>
      <c r="K25" s="100">
        <f t="shared" si="5"/>
        <v>30</v>
      </c>
      <c r="L25" s="81">
        <f t="shared" si="2"/>
        <v>30</v>
      </c>
      <c r="M25" s="9"/>
      <c r="N25" s="10"/>
      <c r="O25" s="11"/>
      <c r="P25" s="65"/>
      <c r="Q25" s="12"/>
      <c r="R25" s="12"/>
      <c r="S25" s="12"/>
      <c r="T25" s="12"/>
      <c r="U25" s="12"/>
      <c r="V25" s="12"/>
      <c r="W25" s="12"/>
      <c r="X25" s="12"/>
      <c r="Y25" s="12"/>
      <c r="Z25" s="12"/>
    </row>
    <row r="26" spans="1:26" s="103" customFormat="1" ht="22.75" customHeight="1">
      <c r="A26" s="102">
        <v>4</v>
      </c>
      <c r="B26" s="98" t="s">
        <v>42</v>
      </c>
      <c r="C26" s="81">
        <v>130</v>
      </c>
      <c r="D26" s="81">
        <f t="shared" si="3"/>
        <v>130</v>
      </c>
      <c r="E26" s="82">
        <v>130</v>
      </c>
      <c r="F26" s="83">
        <v>130</v>
      </c>
      <c r="G26" s="82">
        <f t="shared" si="4"/>
        <v>0</v>
      </c>
      <c r="H26" s="81">
        <v>130</v>
      </c>
      <c r="I26" s="81">
        <v>130</v>
      </c>
      <c r="J26" s="81">
        <v>130</v>
      </c>
      <c r="K26" s="100">
        <f t="shared" si="5"/>
        <v>0</v>
      </c>
      <c r="L26" s="81">
        <f t="shared" si="2"/>
        <v>0</v>
      </c>
      <c r="M26" s="9"/>
      <c r="N26" s="10"/>
      <c r="O26" s="11"/>
      <c r="P26" s="65"/>
      <c r="Q26" s="12"/>
      <c r="R26" s="12"/>
      <c r="S26" s="12"/>
      <c r="T26" s="12"/>
      <c r="U26" s="12"/>
      <c r="V26" s="12"/>
      <c r="W26" s="12"/>
      <c r="X26" s="12"/>
      <c r="Y26" s="12"/>
      <c r="Z26" s="12"/>
    </row>
    <row r="27" spans="1:26" s="103" customFormat="1" ht="30.45" hidden="1" customHeight="1">
      <c r="A27" s="102">
        <v>5</v>
      </c>
      <c r="B27" s="98" t="s">
        <v>43</v>
      </c>
      <c r="C27" s="81">
        <v>50</v>
      </c>
      <c r="D27" s="81">
        <f t="shared" si="3"/>
        <v>50</v>
      </c>
      <c r="E27" s="82"/>
      <c r="F27" s="83"/>
      <c r="G27" s="82">
        <f t="shared" si="4"/>
        <v>0</v>
      </c>
      <c r="H27" s="81">
        <v>50</v>
      </c>
      <c r="I27" s="81">
        <v>50</v>
      </c>
      <c r="J27" s="81">
        <v>50</v>
      </c>
      <c r="K27" s="109" t="s">
        <v>44</v>
      </c>
      <c r="L27" s="81">
        <f t="shared" si="2"/>
        <v>-50</v>
      </c>
      <c r="M27" s="9"/>
      <c r="N27" s="10"/>
      <c r="O27" s="11"/>
      <c r="P27" s="65"/>
      <c r="Q27" s="12"/>
      <c r="R27" s="12"/>
      <c r="S27" s="12"/>
      <c r="T27" s="12"/>
      <c r="U27" s="12"/>
      <c r="V27" s="12"/>
      <c r="W27" s="12"/>
      <c r="X27" s="12"/>
      <c r="Y27" s="12"/>
      <c r="Z27" s="12"/>
    </row>
    <row r="28" spans="1:26" s="103" customFormat="1" ht="22.95" customHeight="1">
      <c r="A28" s="102">
        <v>5</v>
      </c>
      <c r="B28" s="98" t="s">
        <v>45</v>
      </c>
      <c r="C28" s="81">
        <v>2702</v>
      </c>
      <c r="D28" s="81">
        <f t="shared" si="3"/>
        <v>2702</v>
      </c>
      <c r="E28" s="82">
        <v>2430</v>
      </c>
      <c r="F28" s="83">
        <f>2013-103</f>
        <v>1910</v>
      </c>
      <c r="G28" s="82">
        <f t="shared" si="4"/>
        <v>-520</v>
      </c>
      <c r="H28" s="81">
        <v>2013</v>
      </c>
      <c r="I28" s="81">
        <v>2702</v>
      </c>
      <c r="J28" s="81">
        <v>2702</v>
      </c>
      <c r="K28" s="100"/>
      <c r="L28" s="81">
        <f t="shared" si="2"/>
        <v>-792</v>
      </c>
      <c r="M28" s="9"/>
      <c r="N28" s="10"/>
      <c r="O28" s="11"/>
      <c r="P28" s="65"/>
      <c r="Q28" s="12"/>
      <c r="R28" s="12"/>
      <c r="S28" s="12"/>
      <c r="T28" s="12"/>
      <c r="U28" s="12"/>
      <c r="V28" s="12"/>
      <c r="W28" s="12"/>
      <c r="X28" s="12"/>
      <c r="Y28" s="12"/>
      <c r="Z28" s="12"/>
    </row>
    <row r="29" spans="1:26" s="103" customFormat="1" ht="22.75" customHeight="1">
      <c r="A29" s="102">
        <v>6</v>
      </c>
      <c r="B29" s="98" t="s">
        <v>46</v>
      </c>
      <c r="C29" s="81">
        <v>500</v>
      </c>
      <c r="D29" s="81">
        <f t="shared" si="3"/>
        <v>500</v>
      </c>
      <c r="E29" s="82">
        <v>450</v>
      </c>
      <c r="F29" s="83">
        <v>500</v>
      </c>
      <c r="G29" s="82">
        <f t="shared" si="4"/>
        <v>50</v>
      </c>
      <c r="H29" s="81">
        <v>500</v>
      </c>
      <c r="I29" s="81">
        <v>500</v>
      </c>
      <c r="J29" s="81">
        <v>500</v>
      </c>
      <c r="K29" s="100"/>
      <c r="L29" s="81">
        <f t="shared" si="2"/>
        <v>0</v>
      </c>
      <c r="M29" s="9"/>
      <c r="N29" s="10">
        <v>1.999999999998181E-2</v>
      </c>
      <c r="O29" s="11"/>
      <c r="P29" s="65"/>
      <c r="Q29" s="12"/>
      <c r="R29" s="12"/>
      <c r="S29" s="12"/>
      <c r="T29" s="12"/>
      <c r="U29" s="12"/>
      <c r="V29" s="12"/>
      <c r="W29" s="12"/>
      <c r="X29" s="12"/>
      <c r="Y29" s="12"/>
      <c r="Z29" s="12"/>
    </row>
    <row r="30" spans="1:26" s="112" customFormat="1" ht="30.8" hidden="1" customHeight="1">
      <c r="A30" s="102">
        <v>8</v>
      </c>
      <c r="B30" s="98" t="s">
        <v>47</v>
      </c>
      <c r="C30" s="99"/>
      <c r="D30" s="81"/>
      <c r="E30" s="82"/>
      <c r="F30" s="83"/>
      <c r="G30" s="82">
        <f t="shared" si="4"/>
        <v>0</v>
      </c>
      <c r="H30" s="81">
        <v>80</v>
      </c>
      <c r="I30" s="81">
        <v>80</v>
      </c>
      <c r="J30" s="81">
        <v>80</v>
      </c>
      <c r="K30" s="109" t="s">
        <v>44</v>
      </c>
      <c r="L30" s="81">
        <f t="shared" si="2"/>
        <v>-80</v>
      </c>
      <c r="M30" s="9"/>
      <c r="N30" s="55"/>
      <c r="O30" s="110"/>
      <c r="P30" s="110"/>
      <c r="Q30" s="111"/>
      <c r="R30" s="111"/>
      <c r="S30" s="111"/>
      <c r="T30" s="111"/>
      <c r="U30" s="111"/>
      <c r="V30" s="111"/>
      <c r="W30" s="111"/>
      <c r="X30" s="111"/>
      <c r="Y30" s="111"/>
      <c r="Z30" s="111"/>
    </row>
    <row r="31" spans="1:26" s="103" customFormat="1" ht="30.8" hidden="1" customHeight="1">
      <c r="A31" s="102">
        <v>9</v>
      </c>
      <c r="B31" s="98" t="s">
        <v>48</v>
      </c>
      <c r="C31" s="81">
        <v>188</v>
      </c>
      <c r="D31" s="81">
        <f t="shared" ref="D31:D60" si="6">C31</f>
        <v>188</v>
      </c>
      <c r="E31" s="82"/>
      <c r="F31" s="83"/>
      <c r="G31" s="82">
        <f t="shared" si="4"/>
        <v>0</v>
      </c>
      <c r="H31" s="81">
        <v>135</v>
      </c>
      <c r="I31" s="81">
        <v>127</v>
      </c>
      <c r="J31" s="81">
        <v>135</v>
      </c>
      <c r="K31" s="109" t="s">
        <v>44</v>
      </c>
      <c r="L31" s="81">
        <f t="shared" si="2"/>
        <v>-135</v>
      </c>
      <c r="M31" s="9"/>
      <c r="N31" s="10"/>
      <c r="O31" s="11"/>
      <c r="P31" s="65"/>
      <c r="Q31" s="12"/>
      <c r="R31" s="12"/>
      <c r="S31" s="12"/>
      <c r="T31" s="12"/>
      <c r="U31" s="12"/>
      <c r="V31" s="12"/>
      <c r="W31" s="12"/>
      <c r="X31" s="12"/>
      <c r="Y31" s="12"/>
      <c r="Z31" s="12"/>
    </row>
    <row r="32" spans="1:26" s="103" customFormat="1" ht="23.25" customHeight="1">
      <c r="A32" s="102">
        <v>7</v>
      </c>
      <c r="B32" s="98" t="s">
        <v>49</v>
      </c>
      <c r="C32" s="81">
        <v>2838</v>
      </c>
      <c r="D32" s="81">
        <f t="shared" si="6"/>
        <v>2838</v>
      </c>
      <c r="E32" s="82">
        <v>2804</v>
      </c>
      <c r="F32" s="83">
        <f>2804+1208</f>
        <v>4012</v>
      </c>
      <c r="G32" s="82">
        <f t="shared" si="4"/>
        <v>1208</v>
      </c>
      <c r="H32" s="81">
        <v>2804</v>
      </c>
      <c r="I32" s="81">
        <f>2838-35</f>
        <v>2803</v>
      </c>
      <c r="J32" s="81">
        <v>2804</v>
      </c>
      <c r="K32" s="100">
        <f t="shared" si="5"/>
        <v>1208</v>
      </c>
      <c r="L32" s="81">
        <f t="shared" si="2"/>
        <v>1208</v>
      </c>
      <c r="M32" s="9"/>
      <c r="N32" s="10"/>
      <c r="O32" s="11"/>
      <c r="P32" s="65"/>
      <c r="Q32" s="12"/>
      <c r="R32" s="12"/>
      <c r="S32" s="12"/>
      <c r="T32" s="12"/>
      <c r="U32" s="12"/>
      <c r="V32" s="12"/>
      <c r="W32" s="12"/>
      <c r="X32" s="12"/>
      <c r="Y32" s="12"/>
      <c r="Z32" s="12"/>
    </row>
    <row r="33" spans="1:26" s="113" customFormat="1" ht="23.25" customHeight="1">
      <c r="A33" s="102">
        <v>8</v>
      </c>
      <c r="B33" s="98" t="s">
        <v>50</v>
      </c>
      <c r="C33" s="81">
        <v>1685</v>
      </c>
      <c r="D33" s="81">
        <f>C33</f>
        <v>1685</v>
      </c>
      <c r="E33" s="82">
        <v>2550</v>
      </c>
      <c r="F33" s="83">
        <f>2550-200</f>
        <v>2350</v>
      </c>
      <c r="G33" s="82">
        <f>F33-E33</f>
        <v>-200</v>
      </c>
      <c r="H33" s="81">
        <v>2550</v>
      </c>
      <c r="I33" s="81">
        <v>1685</v>
      </c>
      <c r="J33" s="81">
        <v>2448.5</v>
      </c>
      <c r="K33" s="100">
        <f>F33-H33</f>
        <v>-200</v>
      </c>
      <c r="L33" s="81">
        <f>F33-J33</f>
        <v>-98.5</v>
      </c>
      <c r="M33" s="9"/>
      <c r="N33" s="10"/>
      <c r="O33" s="11"/>
      <c r="P33" s="65"/>
      <c r="Q33" s="12"/>
      <c r="R33" s="12"/>
      <c r="S33" s="12"/>
      <c r="T33" s="12"/>
      <c r="U33" s="12"/>
      <c r="V33" s="12"/>
      <c r="W33" s="12"/>
      <c r="X33" s="12"/>
      <c r="Y33" s="12"/>
      <c r="Z33" s="12"/>
    </row>
    <row r="34" spans="1:26" s="103" customFormat="1" ht="22.75" customHeight="1">
      <c r="A34" s="102">
        <v>9</v>
      </c>
      <c r="B34" s="98" t="s">
        <v>51</v>
      </c>
      <c r="C34" s="81">
        <v>470</v>
      </c>
      <c r="D34" s="81">
        <f t="shared" si="6"/>
        <v>470</v>
      </c>
      <c r="E34" s="82">
        <v>1100</v>
      </c>
      <c r="F34" s="83">
        <v>1350</v>
      </c>
      <c r="G34" s="82">
        <f>F34-E34</f>
        <v>250</v>
      </c>
      <c r="H34" s="81">
        <v>1200</v>
      </c>
      <c r="I34" s="81">
        <v>905</v>
      </c>
      <c r="J34" s="81">
        <v>905</v>
      </c>
      <c r="K34" s="100"/>
      <c r="L34" s="81">
        <f>F34-J34</f>
        <v>445</v>
      </c>
      <c r="M34" s="9"/>
      <c r="N34" s="10">
        <v>523</v>
      </c>
      <c r="O34" s="11">
        <v>413</v>
      </c>
      <c r="P34" s="65"/>
      <c r="Q34" s="12"/>
      <c r="R34" s="12"/>
      <c r="S34" s="12"/>
      <c r="T34" s="12"/>
      <c r="U34" s="12"/>
      <c r="V34" s="12"/>
      <c r="W34" s="12"/>
      <c r="X34" s="12"/>
      <c r="Y34" s="12"/>
      <c r="Z34" s="12"/>
    </row>
    <row r="35" spans="1:26" s="103" customFormat="1" ht="22.75" customHeight="1">
      <c r="A35" s="102">
        <v>10</v>
      </c>
      <c r="B35" s="98" t="s">
        <v>52</v>
      </c>
      <c r="C35" s="81">
        <v>40</v>
      </c>
      <c r="D35" s="81">
        <f t="shared" si="6"/>
        <v>40</v>
      </c>
      <c r="E35" s="82">
        <v>40</v>
      </c>
      <c r="F35" s="83">
        <v>50</v>
      </c>
      <c r="G35" s="82">
        <f>F35-E35</f>
        <v>10</v>
      </c>
      <c r="H35" s="81">
        <v>40</v>
      </c>
      <c r="I35" s="81">
        <v>40</v>
      </c>
      <c r="J35" s="81">
        <v>40</v>
      </c>
      <c r="K35" s="100">
        <f>F35-H35</f>
        <v>10</v>
      </c>
      <c r="L35" s="81">
        <f>F35-J35</f>
        <v>10</v>
      </c>
      <c r="M35" s="105"/>
      <c r="N35" s="10"/>
      <c r="O35" s="11"/>
      <c r="P35" s="65"/>
      <c r="Q35" s="12"/>
      <c r="R35" s="12"/>
      <c r="S35" s="12"/>
      <c r="T35" s="12"/>
      <c r="U35" s="12"/>
      <c r="V35" s="12"/>
      <c r="W35" s="12"/>
      <c r="X35" s="12"/>
      <c r="Y35" s="12"/>
      <c r="Z35" s="12"/>
    </row>
    <row r="36" spans="1:26" s="103" customFormat="1" ht="23.25" customHeight="1">
      <c r="A36" s="102">
        <v>11</v>
      </c>
      <c r="B36" s="98" t="s">
        <v>53</v>
      </c>
      <c r="C36" s="81"/>
      <c r="D36" s="81"/>
      <c r="E36" s="82">
        <v>100</v>
      </c>
      <c r="F36" s="83">
        <v>300</v>
      </c>
      <c r="G36" s="82">
        <f t="shared" si="4"/>
        <v>200</v>
      </c>
      <c r="H36" s="81">
        <v>100</v>
      </c>
      <c r="I36" s="81"/>
      <c r="J36" s="81">
        <v>80</v>
      </c>
      <c r="K36" s="100">
        <f t="shared" si="5"/>
        <v>200</v>
      </c>
      <c r="L36" s="81">
        <f t="shared" si="2"/>
        <v>220</v>
      </c>
      <c r="M36" s="9"/>
      <c r="N36" s="10"/>
      <c r="O36" s="11"/>
      <c r="P36" s="65"/>
      <c r="Q36" s="12"/>
      <c r="R36" s="12"/>
      <c r="S36" s="12"/>
      <c r="T36" s="12"/>
      <c r="U36" s="12"/>
      <c r="V36" s="12"/>
      <c r="W36" s="12"/>
      <c r="X36" s="12"/>
      <c r="Y36" s="12"/>
      <c r="Z36" s="12"/>
    </row>
    <row r="37" spans="1:26" s="103" customFormat="1" ht="23.25" hidden="1" customHeight="1">
      <c r="A37" s="102">
        <v>15</v>
      </c>
      <c r="B37" s="98" t="s">
        <v>54</v>
      </c>
      <c r="C37" s="81"/>
      <c r="D37" s="81"/>
      <c r="E37" s="82">
        <v>60</v>
      </c>
      <c r="F37" s="83"/>
      <c r="G37" s="82">
        <f t="shared" si="4"/>
        <v>-60</v>
      </c>
      <c r="H37" s="81">
        <v>60</v>
      </c>
      <c r="I37" s="81"/>
      <c r="J37" s="81">
        <v>40</v>
      </c>
      <c r="K37" s="100">
        <f t="shared" si="5"/>
        <v>-60</v>
      </c>
      <c r="L37" s="81">
        <f t="shared" si="2"/>
        <v>-40</v>
      </c>
      <c r="M37" s="9"/>
      <c r="N37" s="10"/>
      <c r="O37" s="11"/>
      <c r="P37" s="65"/>
      <c r="Q37" s="12"/>
      <c r="R37" s="12"/>
      <c r="S37" s="12"/>
      <c r="T37" s="12"/>
      <c r="U37" s="12"/>
      <c r="V37" s="12"/>
      <c r="W37" s="12"/>
      <c r="X37" s="12"/>
      <c r="Y37" s="12"/>
      <c r="Z37" s="12"/>
    </row>
    <row r="38" spans="1:26" s="103" customFormat="1" ht="23.25" customHeight="1">
      <c r="A38" s="102">
        <v>12</v>
      </c>
      <c r="B38" s="98" t="s">
        <v>55</v>
      </c>
      <c r="C38" s="81"/>
      <c r="D38" s="81"/>
      <c r="E38" s="82">
        <v>40</v>
      </c>
      <c r="F38" s="83">
        <v>20</v>
      </c>
      <c r="G38" s="82">
        <f t="shared" si="4"/>
        <v>-20</v>
      </c>
      <c r="H38" s="81"/>
      <c r="I38" s="81"/>
      <c r="J38" s="81"/>
      <c r="K38" s="100"/>
      <c r="L38" s="81"/>
      <c r="M38" s="114" t="s">
        <v>56</v>
      </c>
      <c r="N38" s="10"/>
      <c r="O38" s="11"/>
      <c r="P38" s="65"/>
      <c r="Q38" s="12"/>
      <c r="R38" s="12"/>
      <c r="S38" s="12"/>
      <c r="T38" s="12"/>
      <c r="U38" s="12"/>
      <c r="V38" s="12"/>
      <c r="W38" s="12"/>
      <c r="X38" s="12"/>
      <c r="Y38" s="12"/>
      <c r="Z38" s="12"/>
    </row>
    <row r="39" spans="1:26" s="103" customFormat="1" ht="23.25" customHeight="1">
      <c r="A39" s="102">
        <v>13</v>
      </c>
      <c r="B39" s="98" t="s">
        <v>57</v>
      </c>
      <c r="C39" s="81"/>
      <c r="D39" s="81"/>
      <c r="E39" s="82">
        <v>12</v>
      </c>
      <c r="F39" s="83">
        <v>12</v>
      </c>
      <c r="G39" s="82">
        <f t="shared" si="4"/>
        <v>0</v>
      </c>
      <c r="H39" s="81">
        <v>12</v>
      </c>
      <c r="I39" s="81"/>
      <c r="J39" s="81">
        <v>12</v>
      </c>
      <c r="K39" s="100">
        <f t="shared" si="5"/>
        <v>0</v>
      </c>
      <c r="L39" s="81">
        <f t="shared" si="2"/>
        <v>0</v>
      </c>
      <c r="M39" s="9"/>
      <c r="N39" s="10"/>
      <c r="O39" s="11"/>
      <c r="P39" s="65"/>
      <c r="Q39" s="12"/>
      <c r="R39" s="12"/>
      <c r="S39" s="12"/>
      <c r="T39" s="12"/>
      <c r="U39" s="12"/>
      <c r="V39" s="12"/>
      <c r="W39" s="12"/>
      <c r="X39" s="12"/>
      <c r="Y39" s="12"/>
      <c r="Z39" s="12"/>
    </row>
    <row r="40" spans="1:26" s="103" customFormat="1" ht="23.25" customHeight="1">
      <c r="A40" s="102">
        <v>14</v>
      </c>
      <c r="B40" s="98" t="s">
        <v>58</v>
      </c>
      <c r="C40" s="81"/>
      <c r="D40" s="81"/>
      <c r="E40" s="82">
        <v>30000</v>
      </c>
      <c r="F40" s="83">
        <v>30000</v>
      </c>
      <c r="G40" s="82">
        <f t="shared" si="4"/>
        <v>0</v>
      </c>
      <c r="H40" s="81">
        <v>30000</v>
      </c>
      <c r="I40" s="81"/>
      <c r="J40" s="81">
        <v>30000</v>
      </c>
      <c r="K40" s="100">
        <f t="shared" si="5"/>
        <v>0</v>
      </c>
      <c r="L40" s="81">
        <f t="shared" si="2"/>
        <v>0</v>
      </c>
      <c r="M40" s="9"/>
      <c r="N40" s="10"/>
      <c r="O40" s="11"/>
      <c r="P40" s="65"/>
      <c r="Q40" s="12"/>
      <c r="R40" s="12"/>
      <c r="S40" s="12"/>
      <c r="T40" s="12"/>
      <c r="U40" s="12"/>
      <c r="V40" s="12"/>
      <c r="W40" s="12"/>
      <c r="X40" s="12"/>
      <c r="Y40" s="12"/>
      <c r="Z40" s="12"/>
    </row>
    <row r="41" spans="1:26" s="103" customFormat="1" ht="36" customHeight="1">
      <c r="A41" s="102">
        <v>15</v>
      </c>
      <c r="B41" s="98" t="s">
        <v>59</v>
      </c>
      <c r="C41" s="81"/>
      <c r="D41" s="81"/>
      <c r="E41" s="82"/>
      <c r="F41" s="83">
        <v>65000</v>
      </c>
      <c r="G41" s="82">
        <f t="shared" si="4"/>
        <v>65000</v>
      </c>
      <c r="H41" s="81"/>
      <c r="I41" s="81"/>
      <c r="J41" s="81"/>
      <c r="K41" s="100"/>
      <c r="L41" s="81"/>
      <c r="M41" s="9"/>
      <c r="N41" s="10"/>
      <c r="O41" s="11"/>
      <c r="P41" s="65"/>
      <c r="Q41" s="12"/>
      <c r="R41" s="12"/>
      <c r="S41" s="12"/>
      <c r="T41" s="12"/>
      <c r="U41" s="12"/>
      <c r="V41" s="12"/>
      <c r="W41" s="12"/>
      <c r="X41" s="12"/>
      <c r="Y41" s="12"/>
      <c r="Z41" s="12"/>
    </row>
    <row r="42" spans="1:26" s="112" customFormat="1" ht="23.25" customHeight="1">
      <c r="A42" s="102">
        <v>16</v>
      </c>
      <c r="B42" s="98" t="s">
        <v>60</v>
      </c>
      <c r="C42" s="99"/>
      <c r="D42" s="81"/>
      <c r="E42" s="82">
        <v>5000</v>
      </c>
      <c r="F42" s="83">
        <v>5000</v>
      </c>
      <c r="G42" s="82">
        <f t="shared" si="4"/>
        <v>0</v>
      </c>
      <c r="H42" s="81">
        <v>5000</v>
      </c>
      <c r="I42" s="81"/>
      <c r="J42" s="81">
        <v>5000</v>
      </c>
      <c r="K42" s="63"/>
      <c r="L42" s="81">
        <f t="shared" si="2"/>
        <v>0</v>
      </c>
      <c r="M42" s="115"/>
      <c r="N42" s="55"/>
      <c r="O42" s="110"/>
      <c r="P42" s="110"/>
      <c r="Q42" s="111"/>
      <c r="R42" s="111"/>
      <c r="S42" s="111"/>
      <c r="T42" s="111"/>
      <c r="U42" s="111"/>
      <c r="V42" s="111"/>
      <c r="W42" s="111"/>
      <c r="X42" s="111"/>
      <c r="Y42" s="111"/>
      <c r="Z42" s="111"/>
    </row>
    <row r="43" spans="1:26" s="103" customFormat="1" ht="33.75" customHeight="1">
      <c r="A43" s="102">
        <v>17</v>
      </c>
      <c r="B43" s="98" t="s">
        <v>61</v>
      </c>
      <c r="C43" s="81"/>
      <c r="D43" s="81"/>
      <c r="E43" s="82">
        <v>500</v>
      </c>
      <c r="F43" s="83">
        <v>500</v>
      </c>
      <c r="G43" s="82">
        <f t="shared" si="4"/>
        <v>0</v>
      </c>
      <c r="H43" s="81">
        <v>500</v>
      </c>
      <c r="I43" s="81"/>
      <c r="J43" s="81">
        <v>500</v>
      </c>
      <c r="K43" s="100">
        <v>950</v>
      </c>
      <c r="L43" s="81">
        <f t="shared" si="2"/>
        <v>0</v>
      </c>
      <c r="M43" s="9"/>
      <c r="N43" s="10"/>
      <c r="O43" s="11"/>
      <c r="P43" s="65"/>
      <c r="Q43" s="12"/>
      <c r="R43" s="12"/>
      <c r="S43" s="12"/>
      <c r="T43" s="12"/>
      <c r="U43" s="12"/>
      <c r="V43" s="12"/>
      <c r="W43" s="12"/>
      <c r="X43" s="12"/>
      <c r="Y43" s="12"/>
      <c r="Z43" s="12"/>
    </row>
    <row r="44" spans="1:26" s="103" customFormat="1" ht="49.1" customHeight="1">
      <c r="A44" s="102">
        <v>18</v>
      </c>
      <c r="B44" s="98" t="s">
        <v>62</v>
      </c>
      <c r="C44" s="81"/>
      <c r="D44" s="81"/>
      <c r="E44" s="82">
        <v>10081</v>
      </c>
      <c r="F44" s="83">
        <v>10081</v>
      </c>
      <c r="G44" s="82">
        <f t="shared" si="4"/>
        <v>0</v>
      </c>
      <c r="H44" s="81"/>
      <c r="I44" s="81"/>
      <c r="J44" s="81"/>
      <c r="K44" s="100"/>
      <c r="L44" s="81"/>
      <c r="M44" s="9"/>
      <c r="N44" s="10"/>
      <c r="O44" s="11"/>
      <c r="P44" s="65"/>
      <c r="Q44" s="12"/>
      <c r="R44" s="12"/>
      <c r="S44" s="12"/>
      <c r="T44" s="12"/>
      <c r="U44" s="12"/>
      <c r="V44" s="12"/>
      <c r="W44" s="12"/>
      <c r="X44" s="12"/>
      <c r="Y44" s="12"/>
      <c r="Z44" s="12"/>
    </row>
    <row r="45" spans="1:26" s="103" customFormat="1" ht="33.75" customHeight="1">
      <c r="A45" s="102">
        <v>19</v>
      </c>
      <c r="B45" s="98" t="s">
        <v>63</v>
      </c>
      <c r="C45" s="81"/>
      <c r="D45" s="81"/>
      <c r="E45" s="82">
        <v>150</v>
      </c>
      <c r="F45" s="83">
        <f>150*6</f>
        <v>900</v>
      </c>
      <c r="G45" s="82">
        <f t="shared" si="4"/>
        <v>750</v>
      </c>
      <c r="H45" s="81"/>
      <c r="I45" s="81"/>
      <c r="J45" s="81"/>
      <c r="K45" s="116" t="s">
        <v>64</v>
      </c>
      <c r="L45" s="81"/>
      <c r="M45" s="9"/>
      <c r="N45" s="10"/>
      <c r="O45" s="11"/>
      <c r="P45" s="65"/>
      <c r="Q45" s="12"/>
      <c r="R45" s="12"/>
      <c r="S45" s="12"/>
      <c r="T45" s="12"/>
      <c r="U45" s="12"/>
      <c r="V45" s="12"/>
      <c r="W45" s="12"/>
      <c r="X45" s="12"/>
      <c r="Y45" s="12"/>
      <c r="Z45" s="12"/>
    </row>
    <row r="46" spans="1:26" s="103" customFormat="1" ht="33.75" customHeight="1">
      <c r="A46" s="102">
        <v>20</v>
      </c>
      <c r="B46" s="98" t="s">
        <v>65</v>
      </c>
      <c r="C46" s="81"/>
      <c r="D46" s="81"/>
      <c r="E46" s="82">
        <v>50</v>
      </c>
      <c r="F46" s="83">
        <v>70</v>
      </c>
      <c r="G46" s="82">
        <f t="shared" si="4"/>
        <v>20</v>
      </c>
      <c r="H46" s="81"/>
      <c r="I46" s="81"/>
      <c r="J46" s="81"/>
      <c r="K46" s="116" t="s">
        <v>66</v>
      </c>
      <c r="L46" s="81"/>
      <c r="M46" s="9"/>
      <c r="N46" s="10"/>
      <c r="O46" s="11"/>
      <c r="P46" s="65"/>
      <c r="Q46" s="12"/>
      <c r="R46" s="12"/>
      <c r="S46" s="12"/>
      <c r="T46" s="12"/>
      <c r="U46" s="12"/>
      <c r="V46" s="12"/>
      <c r="W46" s="12"/>
      <c r="X46" s="12"/>
      <c r="Y46" s="12"/>
      <c r="Z46" s="12"/>
    </row>
    <row r="47" spans="1:26" s="96" customFormat="1" ht="25.55" customHeight="1">
      <c r="A47" s="117">
        <v>21</v>
      </c>
      <c r="B47" s="58" t="s">
        <v>67</v>
      </c>
      <c r="C47" s="59">
        <v>677</v>
      </c>
      <c r="D47" s="59">
        <f t="shared" si="6"/>
        <v>677</v>
      </c>
      <c r="E47" s="61">
        <v>1660</v>
      </c>
      <c r="F47" s="62">
        <f t="shared" ref="F47:L47" si="7">SUM(F48:F53)</f>
        <v>1416</v>
      </c>
      <c r="G47" s="62">
        <f t="shared" si="7"/>
        <v>-244</v>
      </c>
      <c r="H47" s="62">
        <f t="shared" si="7"/>
        <v>1439</v>
      </c>
      <c r="I47" s="62">
        <f t="shared" si="7"/>
        <v>1427.9850459999998</v>
      </c>
      <c r="J47" s="62">
        <f t="shared" si="7"/>
        <v>1304.98</v>
      </c>
      <c r="K47" s="118">
        <f t="shared" si="7"/>
        <v>300</v>
      </c>
      <c r="L47" s="59">
        <f t="shared" si="7"/>
        <v>28.019999999999982</v>
      </c>
      <c r="M47" s="119"/>
      <c r="N47" s="10"/>
      <c r="O47" s="94"/>
      <c r="P47" s="120"/>
      <c r="Q47" s="95"/>
      <c r="R47" s="95"/>
      <c r="S47" s="95"/>
      <c r="T47" s="95"/>
      <c r="U47" s="95"/>
      <c r="V47" s="95"/>
      <c r="W47" s="95"/>
      <c r="X47" s="95"/>
      <c r="Y47" s="95"/>
      <c r="Z47" s="95"/>
    </row>
    <row r="48" spans="1:26" s="122" customFormat="1" ht="24.05" customHeight="1">
      <c r="A48" s="121" t="s">
        <v>68</v>
      </c>
      <c r="B48" s="98" t="s">
        <v>69</v>
      </c>
      <c r="C48" s="104">
        <v>292.89999999999998</v>
      </c>
      <c r="D48" s="81">
        <f t="shared" si="6"/>
        <v>292.89999999999998</v>
      </c>
      <c r="E48" s="82">
        <v>905.1</v>
      </c>
      <c r="F48" s="83">
        <v>1073.7</v>
      </c>
      <c r="G48" s="82">
        <f t="shared" ref="G48:G53" si="8">F48-E48</f>
        <v>168.60000000000002</v>
      </c>
      <c r="H48" s="81">
        <v>743.6</v>
      </c>
      <c r="I48" s="81">
        <v>631.625046</v>
      </c>
      <c r="J48" s="81">
        <f>689.7-59-0.4</f>
        <v>630.30000000000007</v>
      </c>
      <c r="K48" s="100"/>
      <c r="L48" s="81">
        <f t="shared" ref="L48:L110" si="9">F48-J48</f>
        <v>443.4</v>
      </c>
      <c r="M48" s="35"/>
      <c r="N48" s="10">
        <v>507</v>
      </c>
      <c r="O48" s="106"/>
      <c r="P48" s="106"/>
      <c r="Q48" s="107"/>
      <c r="R48" s="107"/>
      <c r="S48" s="107"/>
      <c r="T48" s="107"/>
      <c r="U48" s="107"/>
      <c r="V48" s="107"/>
      <c r="W48" s="107"/>
      <c r="X48" s="107"/>
      <c r="Y48" s="107"/>
      <c r="Z48" s="107"/>
    </row>
    <row r="49" spans="1:26" s="122" customFormat="1" ht="24.05" customHeight="1">
      <c r="A49" s="121" t="s">
        <v>70</v>
      </c>
      <c r="B49" s="98" t="s">
        <v>71</v>
      </c>
      <c r="C49" s="123">
        <v>94.5</v>
      </c>
      <c r="D49" s="81">
        <f t="shared" si="6"/>
        <v>94.5</v>
      </c>
      <c r="E49" s="82">
        <v>186.3</v>
      </c>
      <c r="F49" s="83">
        <f>9*23*90/100</f>
        <v>186.3</v>
      </c>
      <c r="G49" s="82">
        <f t="shared" si="8"/>
        <v>0</v>
      </c>
      <c r="H49" s="81">
        <v>186.3</v>
      </c>
      <c r="I49" s="81">
        <f>8*21*90/100</f>
        <v>151.19999999999999</v>
      </c>
      <c r="J49" s="81">
        <f>9*23*90/100-1*23*90/100</f>
        <v>165.60000000000002</v>
      </c>
      <c r="K49" s="100"/>
      <c r="L49" s="81">
        <f t="shared" si="9"/>
        <v>20.699999999999989</v>
      </c>
      <c r="M49" s="9"/>
      <c r="N49" s="10"/>
      <c r="O49" s="106"/>
      <c r="P49" s="106"/>
      <c r="Q49" s="107"/>
      <c r="R49" s="107"/>
      <c r="S49" s="107"/>
      <c r="T49" s="107"/>
      <c r="U49" s="107"/>
      <c r="V49" s="107"/>
      <c r="W49" s="107"/>
      <c r="X49" s="107"/>
      <c r="Y49" s="107"/>
      <c r="Z49" s="107"/>
    </row>
    <row r="50" spans="1:26" s="122" customFormat="1" ht="24.05" customHeight="1">
      <c r="A50" s="121" t="s">
        <v>72</v>
      </c>
      <c r="B50" s="98" t="s">
        <v>73</v>
      </c>
      <c r="C50" s="104"/>
      <c r="D50" s="81"/>
      <c r="E50" s="82"/>
      <c r="F50" s="83">
        <v>83</v>
      </c>
      <c r="G50" s="82">
        <f t="shared" si="8"/>
        <v>83</v>
      </c>
      <c r="H50" s="81"/>
      <c r="I50" s="81"/>
      <c r="J50" s="81"/>
      <c r="K50" s="100"/>
      <c r="L50" s="81"/>
      <c r="M50" s="35"/>
      <c r="N50" s="10"/>
      <c r="O50" s="106"/>
      <c r="P50" s="106"/>
      <c r="Q50" s="107"/>
      <c r="R50" s="107"/>
      <c r="S50" s="107"/>
      <c r="T50" s="107"/>
      <c r="U50" s="107"/>
      <c r="V50" s="107"/>
      <c r="W50" s="107"/>
      <c r="X50" s="107"/>
      <c r="Y50" s="107"/>
      <c r="Z50" s="107"/>
    </row>
    <row r="51" spans="1:26" s="101" customFormat="1" ht="24.05" hidden="1" customHeight="1">
      <c r="A51" s="121" t="s">
        <v>74</v>
      </c>
      <c r="B51" s="98" t="s">
        <v>75</v>
      </c>
      <c r="C51" s="124">
        <v>249.6</v>
      </c>
      <c r="D51" s="81">
        <f t="shared" si="6"/>
        <v>249.6</v>
      </c>
      <c r="E51" s="82">
        <v>150</v>
      </c>
      <c r="F51" s="83"/>
      <c r="G51" s="82">
        <f t="shared" si="8"/>
        <v>-150</v>
      </c>
      <c r="H51" s="81">
        <v>150</v>
      </c>
      <c r="I51" s="81">
        <v>286.08</v>
      </c>
      <c r="J51" s="81">
        <v>150</v>
      </c>
      <c r="K51" s="100">
        <v>300</v>
      </c>
      <c r="L51" s="81">
        <f t="shared" si="9"/>
        <v>-150</v>
      </c>
      <c r="M51" s="9"/>
      <c r="N51" s="10"/>
      <c r="O51" s="11"/>
      <c r="P51" s="11"/>
      <c r="Q51" s="12"/>
      <c r="R51" s="12"/>
      <c r="S51" s="12"/>
      <c r="T51" s="12"/>
      <c r="U51" s="12"/>
      <c r="V51" s="12"/>
      <c r="W51" s="12"/>
      <c r="X51" s="12"/>
      <c r="Y51" s="12"/>
      <c r="Z51" s="12"/>
    </row>
    <row r="52" spans="1:26" s="122" customFormat="1" ht="24.05" hidden="1" customHeight="1">
      <c r="A52" s="121" t="s">
        <v>76</v>
      </c>
      <c r="B52" s="98" t="s">
        <v>77</v>
      </c>
      <c r="C52" s="123">
        <v>94.5</v>
      </c>
      <c r="D52" s="81">
        <f t="shared" si="6"/>
        <v>94.5</v>
      </c>
      <c r="E52" s="82">
        <v>345.6</v>
      </c>
      <c r="F52" s="83"/>
      <c r="G52" s="82">
        <f t="shared" si="8"/>
        <v>-345.6</v>
      </c>
      <c r="H52" s="81">
        <v>286.10000000000002</v>
      </c>
      <c r="I52" s="81">
        <v>286.08</v>
      </c>
      <c r="J52" s="81">
        <v>286.08</v>
      </c>
      <c r="K52" s="100"/>
      <c r="L52" s="81">
        <f t="shared" si="9"/>
        <v>-286.08</v>
      </c>
      <c r="M52" s="9" t="s">
        <v>78</v>
      </c>
      <c r="N52" s="10"/>
      <c r="O52" s="106"/>
      <c r="P52" s="106"/>
      <c r="Q52" s="107"/>
      <c r="R52" s="107"/>
      <c r="S52" s="107"/>
      <c r="T52" s="107"/>
      <c r="U52" s="107"/>
      <c r="V52" s="107"/>
      <c r="W52" s="107"/>
      <c r="X52" s="107"/>
      <c r="Y52" s="107"/>
      <c r="Z52" s="107"/>
    </row>
    <row r="53" spans="1:26" s="122" customFormat="1" ht="24.05" customHeight="1">
      <c r="A53" s="121" t="s">
        <v>74</v>
      </c>
      <c r="B53" s="98" t="s">
        <v>79</v>
      </c>
      <c r="C53" s="123">
        <v>40</v>
      </c>
      <c r="D53" s="81">
        <f t="shared" si="6"/>
        <v>40</v>
      </c>
      <c r="E53" s="82">
        <v>73</v>
      </c>
      <c r="F53" s="83">
        <v>73</v>
      </c>
      <c r="G53" s="82">
        <f t="shared" si="8"/>
        <v>0</v>
      </c>
      <c r="H53" s="81">
        <v>73</v>
      </c>
      <c r="I53" s="81">
        <v>73</v>
      </c>
      <c r="J53" s="81">
        <v>73</v>
      </c>
      <c r="K53" s="100"/>
      <c r="L53" s="81">
        <f t="shared" si="9"/>
        <v>0</v>
      </c>
      <c r="M53" s="9"/>
      <c r="N53" s="10" t="s">
        <v>80</v>
      </c>
      <c r="O53" s="106"/>
      <c r="P53" s="106"/>
      <c r="Q53" s="107"/>
      <c r="R53" s="107"/>
      <c r="S53" s="107"/>
      <c r="T53" s="107"/>
      <c r="U53" s="107"/>
      <c r="V53" s="107"/>
      <c r="W53" s="107"/>
      <c r="X53" s="107"/>
      <c r="Y53" s="107"/>
      <c r="Z53" s="107"/>
    </row>
    <row r="54" spans="1:26" s="126" customFormat="1" ht="28" customHeight="1">
      <c r="A54" s="125">
        <v>22</v>
      </c>
      <c r="B54" s="58" t="s">
        <v>81</v>
      </c>
      <c r="C54" s="59">
        <v>669</v>
      </c>
      <c r="D54" s="59">
        <f t="shared" si="6"/>
        <v>669</v>
      </c>
      <c r="E54" s="61">
        <v>1382</v>
      </c>
      <c r="F54" s="62">
        <f>SUM(F55:F61)</f>
        <v>1748</v>
      </c>
      <c r="G54" s="62">
        <f>SUM(G55:G61)</f>
        <v>366</v>
      </c>
      <c r="H54" s="59">
        <f>SUM(H55:H61)</f>
        <v>1226</v>
      </c>
      <c r="I54" s="59">
        <f>SUM(I55:I61)</f>
        <v>1035.0346999999999</v>
      </c>
      <c r="J54" s="59">
        <f>SUM(J55:J61)</f>
        <v>812</v>
      </c>
      <c r="K54" s="118"/>
      <c r="L54" s="59">
        <f t="shared" si="9"/>
        <v>936</v>
      </c>
      <c r="M54" s="85"/>
      <c r="N54" s="55"/>
      <c r="O54" s="74"/>
      <c r="P54" s="74"/>
      <c r="Q54" s="76"/>
      <c r="R54" s="76"/>
      <c r="S54" s="76"/>
      <c r="T54" s="76"/>
      <c r="U54" s="76"/>
      <c r="V54" s="76"/>
      <c r="W54" s="76"/>
      <c r="X54" s="76"/>
      <c r="Y54" s="76"/>
      <c r="Z54" s="76"/>
    </row>
    <row r="55" spans="1:26" s="103" customFormat="1" ht="21.8" customHeight="1">
      <c r="A55" s="121" t="s">
        <v>82</v>
      </c>
      <c r="B55" s="98" t="s">
        <v>69</v>
      </c>
      <c r="C55" s="81">
        <v>319.5</v>
      </c>
      <c r="D55" s="81">
        <f t="shared" si="6"/>
        <v>319.5</v>
      </c>
      <c r="E55" s="82">
        <v>825.7</v>
      </c>
      <c r="F55" s="83">
        <v>1104.7</v>
      </c>
      <c r="G55" s="82">
        <f>F55-E55</f>
        <v>279</v>
      </c>
      <c r="H55" s="81">
        <v>669.7</v>
      </c>
      <c r="I55" s="81">
        <v>478.8347</v>
      </c>
      <c r="J55" s="81">
        <f>704-272+0.8</f>
        <v>432.8</v>
      </c>
      <c r="K55" s="100"/>
      <c r="L55" s="81">
        <f t="shared" si="9"/>
        <v>671.90000000000009</v>
      </c>
      <c r="M55" s="27"/>
      <c r="N55" s="10"/>
      <c r="O55" s="11"/>
      <c r="P55" s="65"/>
      <c r="Q55" s="12"/>
      <c r="R55" s="12"/>
      <c r="S55" s="12"/>
      <c r="T55" s="12"/>
      <c r="U55" s="12"/>
      <c r="V55" s="12"/>
      <c r="W55" s="12"/>
      <c r="X55" s="12"/>
      <c r="Y55" s="12"/>
      <c r="Z55" s="12"/>
    </row>
    <row r="56" spans="1:26" s="103" customFormat="1" ht="21.8" customHeight="1">
      <c r="A56" s="121" t="s">
        <v>83</v>
      </c>
      <c r="B56" s="98" t="s">
        <v>84</v>
      </c>
      <c r="C56" s="81">
        <v>94.5</v>
      </c>
      <c r="D56" s="81">
        <f t="shared" si="6"/>
        <v>94.5</v>
      </c>
      <c r="E56" s="82">
        <v>186.3</v>
      </c>
      <c r="F56" s="83">
        <v>186.3</v>
      </c>
      <c r="G56" s="82">
        <f t="shared" ref="G56:G61" si="10">F56-E56</f>
        <v>0</v>
      </c>
      <c r="H56" s="81">
        <v>186.3</v>
      </c>
      <c r="I56" s="81">
        <f>8*21*90/100</f>
        <v>151.19999999999999</v>
      </c>
      <c r="J56" s="81">
        <f>10*23*90/100-4*23*90/100</f>
        <v>124.2</v>
      </c>
      <c r="K56" s="100">
        <f>F56-H56</f>
        <v>0</v>
      </c>
      <c r="L56" s="81">
        <f t="shared" si="9"/>
        <v>62.100000000000009</v>
      </c>
      <c r="M56" s="9"/>
      <c r="N56" s="10"/>
      <c r="O56" s="11"/>
      <c r="P56" s="65"/>
      <c r="Q56" s="12"/>
      <c r="R56" s="12"/>
      <c r="S56" s="12"/>
      <c r="T56" s="12"/>
      <c r="U56" s="12"/>
      <c r="V56" s="12"/>
      <c r="W56" s="12"/>
      <c r="X56" s="12"/>
      <c r="Y56" s="12"/>
      <c r="Z56" s="12"/>
    </row>
    <row r="57" spans="1:26" s="103" customFormat="1" ht="21.8" customHeight="1">
      <c r="A57" s="121" t="s">
        <v>85</v>
      </c>
      <c r="B57" s="98" t="s">
        <v>73</v>
      </c>
      <c r="C57" s="81"/>
      <c r="D57" s="81"/>
      <c r="E57" s="82"/>
      <c r="F57" s="83">
        <v>87</v>
      </c>
      <c r="G57" s="82">
        <f>F57-E57</f>
        <v>87</v>
      </c>
      <c r="H57" s="81"/>
      <c r="I57" s="81"/>
      <c r="J57" s="81"/>
      <c r="K57" s="100"/>
      <c r="L57" s="81"/>
      <c r="M57" s="27"/>
      <c r="N57" s="10"/>
      <c r="O57" s="11"/>
      <c r="P57" s="65"/>
      <c r="Q57" s="12"/>
      <c r="R57" s="12"/>
      <c r="S57" s="12"/>
      <c r="T57" s="12"/>
      <c r="U57" s="12"/>
      <c r="V57" s="12"/>
      <c r="W57" s="12"/>
      <c r="X57" s="12"/>
      <c r="Y57" s="12"/>
      <c r="Z57" s="12"/>
    </row>
    <row r="58" spans="1:26" s="103" customFormat="1" ht="21.8" customHeight="1">
      <c r="A58" s="121" t="s">
        <v>86</v>
      </c>
      <c r="B58" s="98" t="s">
        <v>87</v>
      </c>
      <c r="C58" s="81">
        <v>75</v>
      </c>
      <c r="D58" s="81">
        <f t="shared" si="6"/>
        <v>75</v>
      </c>
      <c r="E58" s="82">
        <v>75</v>
      </c>
      <c r="F58" s="83">
        <v>75</v>
      </c>
      <c r="G58" s="82">
        <f t="shared" si="10"/>
        <v>0</v>
      </c>
      <c r="H58" s="81">
        <v>75</v>
      </c>
      <c r="I58" s="81">
        <v>75</v>
      </c>
      <c r="J58" s="81">
        <v>75</v>
      </c>
      <c r="K58" s="100">
        <f>F58-H58</f>
        <v>0</v>
      </c>
      <c r="L58" s="81">
        <f t="shared" si="9"/>
        <v>0</v>
      </c>
      <c r="M58" s="9"/>
      <c r="N58" s="10"/>
      <c r="O58" s="11"/>
      <c r="P58" s="65"/>
      <c r="Q58" s="12"/>
      <c r="R58" s="12"/>
      <c r="S58" s="12"/>
      <c r="T58" s="12"/>
      <c r="U58" s="12"/>
      <c r="V58" s="12"/>
      <c r="W58" s="12"/>
      <c r="X58" s="12"/>
      <c r="Y58" s="12"/>
      <c r="Z58" s="12"/>
    </row>
    <row r="59" spans="1:26" s="129" customFormat="1" ht="21.8" customHeight="1">
      <c r="A59" s="121" t="s">
        <v>88</v>
      </c>
      <c r="B59" s="98" t="s">
        <v>89</v>
      </c>
      <c r="C59" s="104">
        <v>30</v>
      </c>
      <c r="D59" s="81">
        <f t="shared" si="6"/>
        <v>30</v>
      </c>
      <c r="E59" s="82">
        <v>45</v>
      </c>
      <c r="F59" s="83">
        <f>5*9</f>
        <v>45</v>
      </c>
      <c r="G59" s="82">
        <f t="shared" si="10"/>
        <v>0</v>
      </c>
      <c r="H59" s="81">
        <v>45</v>
      </c>
      <c r="I59" s="81">
        <v>30</v>
      </c>
      <c r="J59" s="81">
        <v>30</v>
      </c>
      <c r="K59" s="100"/>
      <c r="L59" s="81">
        <f t="shared" si="9"/>
        <v>15</v>
      </c>
      <c r="M59" s="73"/>
      <c r="N59" s="16"/>
      <c r="O59" s="127"/>
      <c r="P59" s="127"/>
      <c r="Q59" s="128"/>
      <c r="R59" s="128"/>
      <c r="S59" s="128"/>
      <c r="T59" s="128"/>
      <c r="U59" s="128"/>
      <c r="V59" s="128"/>
      <c r="W59" s="128"/>
      <c r="X59" s="128"/>
      <c r="Y59" s="128"/>
      <c r="Z59" s="128"/>
    </row>
    <row r="60" spans="1:26" s="126" customFormat="1" ht="21.8" customHeight="1">
      <c r="A60" s="121" t="s">
        <v>90</v>
      </c>
      <c r="B60" s="98" t="s">
        <v>91</v>
      </c>
      <c r="C60" s="81">
        <v>150</v>
      </c>
      <c r="D60" s="81">
        <f t="shared" si="6"/>
        <v>150</v>
      </c>
      <c r="E60" s="82">
        <v>200</v>
      </c>
      <c r="F60" s="83">
        <v>200</v>
      </c>
      <c r="G60" s="82">
        <f t="shared" si="10"/>
        <v>0</v>
      </c>
      <c r="H60" s="81">
        <v>200</v>
      </c>
      <c r="I60" s="81">
        <v>150</v>
      </c>
      <c r="J60" s="81">
        <v>150</v>
      </c>
      <c r="K60" s="100">
        <f>F60-H60</f>
        <v>0</v>
      </c>
      <c r="L60" s="81">
        <f t="shared" si="9"/>
        <v>50</v>
      </c>
      <c r="M60" s="73"/>
      <c r="N60" s="16"/>
      <c r="O60" s="73"/>
      <c r="P60" s="73"/>
      <c r="Q60" s="76"/>
      <c r="R60" s="76"/>
      <c r="S60" s="76"/>
      <c r="T60" s="76"/>
      <c r="U60" s="76"/>
      <c r="V60" s="76"/>
      <c r="W60" s="76"/>
      <c r="X60" s="76"/>
      <c r="Y60" s="76"/>
      <c r="Z60" s="76"/>
    </row>
    <row r="61" spans="1:26" s="126" customFormat="1" ht="21.8" customHeight="1">
      <c r="A61" s="121" t="s">
        <v>92</v>
      </c>
      <c r="B61" s="98" t="s">
        <v>93</v>
      </c>
      <c r="C61" s="81">
        <v>150</v>
      </c>
      <c r="D61" s="81">
        <f>C61</f>
        <v>150</v>
      </c>
      <c r="E61" s="82">
        <v>50</v>
      </c>
      <c r="F61" s="83">
        <v>50</v>
      </c>
      <c r="G61" s="82">
        <f t="shared" si="10"/>
        <v>0</v>
      </c>
      <c r="H61" s="81">
        <v>50</v>
      </c>
      <c r="I61" s="81">
        <v>150</v>
      </c>
      <c r="J61" s="81"/>
      <c r="K61" s="100">
        <f>F61-H61</f>
        <v>0</v>
      </c>
      <c r="L61" s="81">
        <f t="shared" si="9"/>
        <v>50</v>
      </c>
      <c r="M61" s="73"/>
      <c r="N61" s="16"/>
      <c r="O61" s="73"/>
      <c r="P61" s="73"/>
      <c r="Q61" s="76"/>
      <c r="R61" s="76"/>
      <c r="S61" s="76"/>
      <c r="T61" s="76"/>
      <c r="U61" s="76"/>
      <c r="V61" s="76"/>
      <c r="W61" s="76"/>
      <c r="X61" s="76"/>
      <c r="Y61" s="76"/>
      <c r="Z61" s="76"/>
    </row>
    <row r="62" spans="1:26" s="77" customFormat="1" ht="30.8" customHeight="1">
      <c r="A62" s="64" t="s">
        <v>25</v>
      </c>
      <c r="B62" s="58" t="s">
        <v>94</v>
      </c>
      <c r="C62" s="59">
        <f>C63+C68+C73</f>
        <v>3645</v>
      </c>
      <c r="D62" s="59">
        <f>D63+D68+D73</f>
        <v>1058</v>
      </c>
      <c r="E62" s="62">
        <f t="shared" ref="E62:J62" si="11">E63+E67+E73+E66</f>
        <v>5192</v>
      </c>
      <c r="F62" s="62">
        <f t="shared" si="11"/>
        <v>6142</v>
      </c>
      <c r="G62" s="62">
        <f t="shared" si="11"/>
        <v>950</v>
      </c>
      <c r="H62" s="59">
        <f t="shared" si="11"/>
        <v>8944</v>
      </c>
      <c r="I62" s="59">
        <f t="shared" si="11"/>
        <v>10748</v>
      </c>
      <c r="J62" s="59">
        <f t="shared" si="11"/>
        <v>9209</v>
      </c>
      <c r="K62" s="118"/>
      <c r="L62" s="59">
        <f t="shared" si="9"/>
        <v>-3067</v>
      </c>
      <c r="M62" s="73"/>
      <c r="N62" s="55"/>
      <c r="O62" s="74"/>
      <c r="P62" s="74"/>
      <c r="Q62" s="76"/>
      <c r="R62" s="76"/>
      <c r="S62" s="76"/>
      <c r="T62" s="76"/>
      <c r="U62" s="76"/>
      <c r="V62" s="76"/>
      <c r="W62" s="76"/>
      <c r="X62" s="76"/>
      <c r="Y62" s="76"/>
      <c r="Z62" s="76"/>
    </row>
    <row r="63" spans="1:26" s="76" customFormat="1" ht="23.25" customHeight="1">
      <c r="A63" s="130">
        <v>1</v>
      </c>
      <c r="B63" s="58" t="s">
        <v>95</v>
      </c>
      <c r="C63" s="131">
        <v>2587</v>
      </c>
      <c r="D63" s="59">
        <f>SUM(D65:D66)</f>
        <v>0</v>
      </c>
      <c r="E63" s="61"/>
      <c r="F63" s="62"/>
      <c r="G63" s="61"/>
      <c r="H63" s="59"/>
      <c r="I63" s="131"/>
      <c r="J63" s="59"/>
      <c r="K63" s="132" t="s">
        <v>96</v>
      </c>
      <c r="L63" s="59">
        <f t="shared" si="9"/>
        <v>0</v>
      </c>
      <c r="M63" s="73"/>
      <c r="N63" s="55"/>
      <c r="O63" s="74"/>
      <c r="P63" s="74"/>
    </row>
    <row r="64" spans="1:26" s="12" customFormat="1" ht="28" hidden="1" customHeight="1">
      <c r="A64" s="102" t="s">
        <v>97</v>
      </c>
      <c r="B64" s="133" t="s">
        <v>98</v>
      </c>
      <c r="C64" s="134"/>
      <c r="D64" s="134"/>
      <c r="E64" s="82"/>
      <c r="F64" s="83"/>
      <c r="G64" s="82"/>
      <c r="H64" s="81"/>
      <c r="I64" s="134"/>
      <c r="J64" s="81"/>
      <c r="K64" s="135" t="s">
        <v>99</v>
      </c>
      <c r="L64" s="81">
        <f t="shared" si="9"/>
        <v>0</v>
      </c>
      <c r="M64" s="9"/>
      <c r="N64" s="10"/>
      <c r="O64" s="11"/>
      <c r="P64" s="65"/>
    </row>
    <row r="65" spans="1:26" s="12" customFormat="1" ht="24.05" hidden="1" customHeight="1">
      <c r="A65" s="102" t="s">
        <v>100</v>
      </c>
      <c r="B65" s="133" t="s">
        <v>101</v>
      </c>
      <c r="C65" s="134"/>
      <c r="D65" s="134"/>
      <c r="E65" s="82"/>
      <c r="F65" s="83"/>
      <c r="G65" s="82"/>
      <c r="H65" s="81"/>
      <c r="I65" s="134"/>
      <c r="J65" s="81"/>
      <c r="K65" s="136" t="s">
        <v>99</v>
      </c>
      <c r="L65" s="81">
        <f t="shared" si="9"/>
        <v>0</v>
      </c>
      <c r="M65" s="35"/>
      <c r="N65" s="10"/>
      <c r="O65" s="11"/>
      <c r="P65" s="65"/>
    </row>
    <row r="66" spans="1:26" s="141" customFormat="1" ht="40.75" customHeight="1">
      <c r="A66" s="102"/>
      <c r="B66" s="133" t="s">
        <v>102</v>
      </c>
      <c r="C66" s="134"/>
      <c r="D66" s="134"/>
      <c r="E66" s="82">
        <v>3450</v>
      </c>
      <c r="F66" s="83">
        <f>3450+225*2</f>
        <v>3900</v>
      </c>
      <c r="G66" s="82">
        <f>F66-E66</f>
        <v>450</v>
      </c>
      <c r="H66" s="81">
        <v>3050</v>
      </c>
      <c r="I66" s="134">
        <v>2096</v>
      </c>
      <c r="J66" s="81">
        <f>2096+659-206</f>
        <v>2549</v>
      </c>
      <c r="K66" s="100"/>
      <c r="L66" s="137">
        <f t="shared" si="9"/>
        <v>1351</v>
      </c>
      <c r="M66" s="35"/>
      <c r="N66" s="138"/>
      <c r="O66" s="139"/>
      <c r="P66" s="140"/>
      <c r="Q66" s="139"/>
      <c r="R66" s="139"/>
      <c r="S66" s="139"/>
      <c r="T66" s="139"/>
      <c r="U66" s="139"/>
      <c r="V66" s="139"/>
      <c r="W66" s="139"/>
      <c r="X66" s="139"/>
      <c r="Y66" s="139"/>
      <c r="Z66" s="139"/>
    </row>
    <row r="67" spans="1:26" s="143" customFormat="1" ht="24.05" customHeight="1">
      <c r="A67" s="117">
        <v>2</v>
      </c>
      <c r="B67" s="58" t="s">
        <v>103</v>
      </c>
      <c r="C67" s="131">
        <v>620</v>
      </c>
      <c r="D67" s="131">
        <f>C67</f>
        <v>620</v>
      </c>
      <c r="E67" s="61"/>
      <c r="F67" s="62"/>
      <c r="G67" s="61"/>
      <c r="H67" s="59"/>
      <c r="I67" s="131"/>
      <c r="J67" s="59"/>
      <c r="K67" s="132" t="s">
        <v>96</v>
      </c>
      <c r="L67" s="59">
        <f t="shared" si="9"/>
        <v>0</v>
      </c>
      <c r="M67" s="142"/>
      <c r="N67" s="10"/>
      <c r="O67" s="94"/>
      <c r="P67" s="94"/>
      <c r="Q67" s="95"/>
      <c r="R67" s="95"/>
      <c r="S67" s="95"/>
      <c r="T67" s="95"/>
      <c r="U67" s="95"/>
      <c r="V67" s="95"/>
      <c r="W67" s="95"/>
      <c r="X67" s="95"/>
      <c r="Y67" s="95"/>
      <c r="Z67" s="95"/>
    </row>
    <row r="68" spans="1:26" s="12" customFormat="1" ht="29.3" hidden="1" customHeight="1">
      <c r="A68" s="144"/>
      <c r="B68" s="98" t="s">
        <v>104</v>
      </c>
      <c r="C68" s="134">
        <v>620</v>
      </c>
      <c r="D68" s="134">
        <f>C68</f>
        <v>620</v>
      </c>
      <c r="E68" s="82"/>
      <c r="F68" s="83"/>
      <c r="G68" s="82"/>
      <c r="H68" s="81"/>
      <c r="I68" s="134"/>
      <c r="J68" s="81"/>
      <c r="K68" s="63"/>
      <c r="L68" s="81">
        <f t="shared" si="9"/>
        <v>0</v>
      </c>
      <c r="M68" s="9"/>
      <c r="N68" s="10"/>
      <c r="O68" s="11"/>
      <c r="P68" s="11"/>
    </row>
    <row r="69" spans="1:26" s="12" customFormat="1" ht="20.149999999999999" hidden="1" customHeight="1">
      <c r="A69" s="144"/>
      <c r="B69" s="98" t="s">
        <v>105</v>
      </c>
      <c r="C69" s="134"/>
      <c r="D69" s="134"/>
      <c r="E69" s="82"/>
      <c r="F69" s="83"/>
      <c r="G69" s="82"/>
      <c r="H69" s="81"/>
      <c r="I69" s="134"/>
      <c r="J69" s="81"/>
      <c r="K69" s="63"/>
      <c r="L69" s="81">
        <f t="shared" si="9"/>
        <v>0</v>
      </c>
      <c r="M69" s="9"/>
      <c r="N69" s="10"/>
      <c r="O69" s="11"/>
      <c r="P69" s="11"/>
    </row>
    <row r="70" spans="1:26" s="107" customFormat="1" ht="20.149999999999999" hidden="1" customHeight="1">
      <c r="A70" s="102"/>
      <c r="B70" s="133" t="s">
        <v>106</v>
      </c>
      <c r="C70" s="134">
        <f>A70</f>
        <v>0</v>
      </c>
      <c r="D70" s="134">
        <f>C70</f>
        <v>0</v>
      </c>
      <c r="E70" s="82"/>
      <c r="F70" s="83"/>
      <c r="G70" s="82"/>
      <c r="H70" s="81"/>
      <c r="I70" s="134"/>
      <c r="J70" s="81"/>
      <c r="K70" s="100"/>
      <c r="L70" s="81">
        <f t="shared" si="9"/>
        <v>0</v>
      </c>
      <c r="M70" s="9"/>
      <c r="N70" s="10"/>
      <c r="O70" s="106"/>
      <c r="P70" s="106"/>
    </row>
    <row r="71" spans="1:26" s="107" customFormat="1" ht="20.149999999999999" hidden="1" customHeight="1">
      <c r="A71" s="102"/>
      <c r="B71" s="145" t="s">
        <v>69</v>
      </c>
      <c r="C71" s="134"/>
      <c r="D71" s="134"/>
      <c r="E71" s="82"/>
      <c r="F71" s="83"/>
      <c r="G71" s="82"/>
      <c r="H71" s="81"/>
      <c r="I71" s="134"/>
      <c r="J71" s="81"/>
      <c r="K71" s="100"/>
      <c r="L71" s="81">
        <f t="shared" si="9"/>
        <v>0</v>
      </c>
      <c r="M71" s="9"/>
      <c r="N71" s="10"/>
      <c r="O71" s="106"/>
      <c r="P71" s="106"/>
    </row>
    <row r="72" spans="1:26" s="107" customFormat="1" ht="20.149999999999999" hidden="1" customHeight="1">
      <c r="A72" s="102"/>
      <c r="B72" s="145" t="s">
        <v>107</v>
      </c>
      <c r="C72" s="134"/>
      <c r="D72" s="134"/>
      <c r="E72" s="82"/>
      <c r="F72" s="83"/>
      <c r="G72" s="82"/>
      <c r="H72" s="81"/>
      <c r="I72" s="134"/>
      <c r="J72" s="81"/>
      <c r="K72" s="100"/>
      <c r="L72" s="81">
        <f t="shared" si="9"/>
        <v>0</v>
      </c>
      <c r="M72" s="9"/>
      <c r="N72" s="10"/>
      <c r="O72" s="106"/>
      <c r="P72" s="106"/>
    </row>
    <row r="73" spans="1:26" s="96" customFormat="1" ht="28.5" customHeight="1">
      <c r="A73" s="130">
        <v>3</v>
      </c>
      <c r="B73" s="58" t="s">
        <v>108</v>
      </c>
      <c r="C73" s="131">
        <f t="shared" ref="C73:J73" si="12">SUM(C74:C80)</f>
        <v>438</v>
      </c>
      <c r="D73" s="131">
        <f t="shared" si="12"/>
        <v>438</v>
      </c>
      <c r="E73" s="61">
        <v>1742</v>
      </c>
      <c r="F73" s="62">
        <f>SUM(F74:F80)</f>
        <v>2242</v>
      </c>
      <c r="G73" s="62">
        <f t="shared" si="12"/>
        <v>500</v>
      </c>
      <c r="H73" s="59">
        <f t="shared" si="12"/>
        <v>5894</v>
      </c>
      <c r="I73" s="131">
        <f t="shared" si="12"/>
        <v>8652</v>
      </c>
      <c r="J73" s="59">
        <f t="shared" si="12"/>
        <v>6660</v>
      </c>
      <c r="K73" s="92"/>
      <c r="L73" s="59">
        <f t="shared" si="9"/>
        <v>-4418</v>
      </c>
      <c r="M73" s="146">
        <f>F73-E73</f>
        <v>500</v>
      </c>
      <c r="N73" s="10"/>
      <c r="O73" s="120"/>
      <c r="P73" s="94">
        <v>6480</v>
      </c>
      <c r="Q73" s="95"/>
      <c r="R73" s="95"/>
      <c r="S73" s="95"/>
      <c r="T73" s="95"/>
      <c r="U73" s="95"/>
      <c r="V73" s="95"/>
      <c r="W73" s="95"/>
      <c r="X73" s="95"/>
      <c r="Y73" s="95"/>
      <c r="Z73" s="95"/>
    </row>
    <row r="74" spans="1:26" s="96" customFormat="1" ht="34.700000000000003" customHeight="1">
      <c r="A74" s="121" t="s">
        <v>109</v>
      </c>
      <c r="B74" s="98" t="s">
        <v>110</v>
      </c>
      <c r="C74" s="131"/>
      <c r="D74" s="59"/>
      <c r="E74" s="82">
        <v>30</v>
      </c>
      <c r="F74" s="83">
        <v>30</v>
      </c>
      <c r="G74" s="82">
        <f>F74-E74</f>
        <v>0</v>
      </c>
      <c r="H74" s="81">
        <v>30</v>
      </c>
      <c r="I74" s="134">
        <v>30</v>
      </c>
      <c r="J74" s="81">
        <v>30</v>
      </c>
      <c r="K74" s="92">
        <f>F74-H74</f>
        <v>0</v>
      </c>
      <c r="L74" s="81">
        <f t="shared" si="9"/>
        <v>0</v>
      </c>
      <c r="M74" s="146"/>
      <c r="N74" s="10"/>
      <c r="O74" s="120"/>
      <c r="P74" s="94"/>
      <c r="Q74" s="95"/>
      <c r="R74" s="95"/>
      <c r="S74" s="95"/>
      <c r="T74" s="95"/>
      <c r="U74" s="95"/>
      <c r="V74" s="95"/>
      <c r="W74" s="95"/>
      <c r="X74" s="95"/>
      <c r="Y74" s="95"/>
      <c r="Z74" s="95"/>
    </row>
    <row r="75" spans="1:26" s="152" customFormat="1" ht="49.75" customHeight="1">
      <c r="A75" s="121" t="s">
        <v>111</v>
      </c>
      <c r="B75" s="98" t="s">
        <v>112</v>
      </c>
      <c r="C75" s="134"/>
      <c r="D75" s="134"/>
      <c r="E75" s="82"/>
      <c r="F75" s="147">
        <v>500</v>
      </c>
      <c r="G75" s="82">
        <f t="shared" ref="G75:G81" si="13">F75-E75</f>
        <v>500</v>
      </c>
      <c r="H75" s="81"/>
      <c r="I75" s="134"/>
      <c r="J75" s="81"/>
      <c r="K75" s="148"/>
      <c r="L75" s="81"/>
      <c r="M75" s="149"/>
      <c r="N75" s="55"/>
      <c r="O75" s="150"/>
      <c r="P75" s="150"/>
      <c r="Q75" s="151"/>
      <c r="R75" s="151"/>
      <c r="S75" s="151"/>
      <c r="T75" s="151"/>
      <c r="U75" s="151"/>
      <c r="V75" s="151"/>
      <c r="W75" s="151"/>
      <c r="X75" s="151"/>
      <c r="Y75" s="151"/>
      <c r="Z75" s="151"/>
    </row>
    <row r="76" spans="1:26" s="103" customFormat="1" ht="30.45" customHeight="1">
      <c r="A76" s="121" t="s">
        <v>113</v>
      </c>
      <c r="B76" s="98" t="s">
        <v>43</v>
      </c>
      <c r="C76" s="81">
        <v>50</v>
      </c>
      <c r="D76" s="81">
        <f>C76</f>
        <v>50</v>
      </c>
      <c r="E76" s="82">
        <v>50</v>
      </c>
      <c r="F76" s="83">
        <v>50</v>
      </c>
      <c r="G76" s="82">
        <f t="shared" si="13"/>
        <v>0</v>
      </c>
      <c r="H76" s="81"/>
      <c r="I76" s="81">
        <v>50</v>
      </c>
      <c r="J76" s="81">
        <v>50</v>
      </c>
      <c r="K76" s="109"/>
      <c r="L76" s="81">
        <f t="shared" si="9"/>
        <v>0</v>
      </c>
      <c r="M76" s="9"/>
      <c r="N76" s="10"/>
      <c r="O76" s="11"/>
      <c r="P76" s="65"/>
      <c r="Q76" s="12"/>
      <c r="R76" s="12"/>
      <c r="S76" s="12"/>
      <c r="T76" s="12"/>
      <c r="U76" s="12"/>
      <c r="V76" s="12"/>
      <c r="W76" s="12"/>
      <c r="X76" s="12"/>
      <c r="Y76" s="12"/>
      <c r="Z76" s="12"/>
    </row>
    <row r="77" spans="1:26" s="112" customFormat="1" ht="30.8" customHeight="1">
      <c r="A77" s="121" t="s">
        <v>114</v>
      </c>
      <c r="B77" s="98" t="s">
        <v>115</v>
      </c>
      <c r="C77" s="99"/>
      <c r="D77" s="81"/>
      <c r="E77" s="82">
        <v>80</v>
      </c>
      <c r="F77" s="83">
        <v>80</v>
      </c>
      <c r="G77" s="82">
        <f t="shared" si="13"/>
        <v>0</v>
      </c>
      <c r="H77" s="81"/>
      <c r="I77" s="81">
        <v>80</v>
      </c>
      <c r="J77" s="81">
        <v>80</v>
      </c>
      <c r="K77" s="109"/>
      <c r="L77" s="81">
        <f t="shared" si="9"/>
        <v>0</v>
      </c>
      <c r="M77" s="9"/>
      <c r="N77" s="55"/>
      <c r="O77" s="110"/>
      <c r="P77" s="110"/>
      <c r="Q77" s="111"/>
      <c r="R77" s="111"/>
      <c r="S77" s="111"/>
      <c r="T77" s="111"/>
      <c r="U77" s="111"/>
      <c r="V77" s="111"/>
      <c r="W77" s="111"/>
      <c r="X77" s="111"/>
      <c r="Y77" s="111"/>
      <c r="Z77" s="111"/>
    </row>
    <row r="78" spans="1:26" s="103" customFormat="1" ht="30.8" customHeight="1">
      <c r="A78" s="121" t="s">
        <v>116</v>
      </c>
      <c r="B78" s="98" t="s">
        <v>48</v>
      </c>
      <c r="C78" s="81">
        <v>188</v>
      </c>
      <c r="D78" s="81">
        <f>C78</f>
        <v>188</v>
      </c>
      <c r="E78" s="82">
        <v>182</v>
      </c>
      <c r="F78" s="83">
        <v>182</v>
      </c>
      <c r="G78" s="82">
        <f t="shared" si="13"/>
        <v>0</v>
      </c>
      <c r="H78" s="81"/>
      <c r="I78" s="81">
        <v>127</v>
      </c>
      <c r="J78" s="81">
        <v>135</v>
      </c>
      <c r="K78" s="109"/>
      <c r="L78" s="81">
        <f t="shared" si="9"/>
        <v>47</v>
      </c>
      <c r="M78" s="9"/>
      <c r="N78" s="10"/>
      <c r="O78" s="11"/>
      <c r="P78" s="65"/>
      <c r="Q78" s="12"/>
      <c r="R78" s="12"/>
      <c r="S78" s="12"/>
      <c r="T78" s="12"/>
      <c r="U78" s="12"/>
      <c r="V78" s="12"/>
      <c r="W78" s="12"/>
      <c r="X78" s="12"/>
      <c r="Y78" s="12"/>
      <c r="Z78" s="12"/>
    </row>
    <row r="79" spans="1:26" s="155" customFormat="1" ht="23.25" hidden="1" customHeight="1">
      <c r="A79" s="121" t="s">
        <v>117</v>
      </c>
      <c r="B79" s="98" t="s">
        <v>118</v>
      </c>
      <c r="C79" s="153"/>
      <c r="D79" s="134"/>
      <c r="E79" s="82">
        <v>0</v>
      </c>
      <c r="F79" s="83">
        <v>0</v>
      </c>
      <c r="G79" s="82">
        <f t="shared" si="13"/>
        <v>0</v>
      </c>
      <c r="H79" s="81">
        <v>4000</v>
      </c>
      <c r="I79" s="134">
        <v>6000</v>
      </c>
      <c r="J79" s="81">
        <v>4000</v>
      </c>
      <c r="K79" s="154">
        <f>F79-H79</f>
        <v>-4000</v>
      </c>
      <c r="L79" s="81">
        <f t="shared" si="9"/>
        <v>-4000</v>
      </c>
      <c r="M79" s="115"/>
      <c r="N79" s="55"/>
      <c r="O79" s="110"/>
      <c r="P79" s="110"/>
      <c r="Q79" s="111"/>
      <c r="R79" s="111"/>
      <c r="S79" s="111"/>
      <c r="T79" s="111"/>
      <c r="U79" s="111"/>
      <c r="V79" s="111"/>
      <c r="W79" s="111"/>
      <c r="X79" s="111"/>
      <c r="Y79" s="111"/>
      <c r="Z79" s="111"/>
    </row>
    <row r="80" spans="1:26" s="156" customFormat="1" ht="24.05" customHeight="1">
      <c r="A80" s="121" t="s">
        <v>117</v>
      </c>
      <c r="B80" s="98" t="s">
        <v>119</v>
      </c>
      <c r="C80" s="134">
        <v>200</v>
      </c>
      <c r="D80" s="81">
        <v>200</v>
      </c>
      <c r="E80" s="82">
        <v>1400</v>
      </c>
      <c r="F80" s="83">
        <v>1400</v>
      </c>
      <c r="G80" s="82">
        <f t="shared" si="13"/>
        <v>0</v>
      </c>
      <c r="H80" s="81">
        <v>1864</v>
      </c>
      <c r="I80" s="134">
        <f>2961-I66+1500</f>
        <v>2365</v>
      </c>
      <c r="J80" s="81">
        <v>2365</v>
      </c>
      <c r="K80" s="92"/>
      <c r="L80" s="81">
        <f t="shared" si="9"/>
        <v>-965</v>
      </c>
      <c r="M80" s="146"/>
      <c r="N80" s="10"/>
      <c r="O80" s="120"/>
      <c r="P80" s="94"/>
      <c r="Q80" s="95"/>
      <c r="R80" s="95"/>
      <c r="S80" s="95"/>
      <c r="T80" s="95"/>
      <c r="U80" s="95"/>
      <c r="V80" s="95"/>
      <c r="W80" s="95"/>
      <c r="X80" s="95"/>
      <c r="Y80" s="95"/>
      <c r="Z80" s="95"/>
    </row>
    <row r="81" spans="1:26" ht="20.149999999999999" hidden="1" customHeight="1">
      <c r="A81" s="144" t="s">
        <v>120</v>
      </c>
      <c r="B81" s="157"/>
      <c r="C81" s="104"/>
      <c r="D81" s="104"/>
      <c r="E81" s="82"/>
      <c r="F81" s="83"/>
      <c r="G81" s="82">
        <f t="shared" si="13"/>
        <v>0</v>
      </c>
      <c r="H81" s="81"/>
      <c r="I81" s="134"/>
      <c r="J81" s="81"/>
      <c r="K81" s="92">
        <f>F81-H81</f>
        <v>0</v>
      </c>
      <c r="L81" s="81">
        <f t="shared" si="9"/>
        <v>0</v>
      </c>
      <c r="M81" s="35"/>
      <c r="Q81" s="12"/>
      <c r="R81" s="12"/>
      <c r="S81" s="12"/>
      <c r="T81" s="12"/>
      <c r="U81" s="12"/>
      <c r="V81" s="12"/>
      <c r="W81" s="12"/>
      <c r="X81" s="12"/>
      <c r="Y81" s="12"/>
      <c r="Z81" s="12"/>
    </row>
    <row r="82" spans="1:26" ht="24.75" customHeight="1">
      <c r="A82" s="64" t="s">
        <v>27</v>
      </c>
      <c r="B82" s="158" t="s">
        <v>121</v>
      </c>
      <c r="C82" s="159" t="e">
        <f t="shared" ref="C82:J82" si="14">C83+C112</f>
        <v>#REF!</v>
      </c>
      <c r="D82" s="159" t="e">
        <f t="shared" si="14"/>
        <v>#REF!</v>
      </c>
      <c r="E82" s="62">
        <f t="shared" si="14"/>
        <v>295818</v>
      </c>
      <c r="F82" s="62">
        <f t="shared" si="14"/>
        <v>410586</v>
      </c>
      <c r="G82" s="62">
        <f t="shared" si="14"/>
        <v>114768</v>
      </c>
      <c r="H82" s="159" t="e">
        <f t="shared" si="14"/>
        <v>#REF!</v>
      </c>
      <c r="I82" s="159">
        <f t="shared" si="14"/>
        <v>209773.86982686957</v>
      </c>
      <c r="J82" s="159">
        <f t="shared" si="14"/>
        <v>228547</v>
      </c>
      <c r="K82" s="160"/>
      <c r="L82" s="159" t="e">
        <f>L83+L112</f>
        <v>#REF!</v>
      </c>
      <c r="M82" s="35">
        <f>F82-E82</f>
        <v>114768</v>
      </c>
      <c r="P82" s="65">
        <f>F82-O80</f>
        <v>410586</v>
      </c>
      <c r="Q82" s="12"/>
      <c r="R82" s="12"/>
      <c r="S82" s="12"/>
      <c r="T82" s="12"/>
      <c r="U82" s="12"/>
      <c r="V82" s="12"/>
      <c r="W82" s="12"/>
      <c r="X82" s="12"/>
      <c r="Y82" s="12"/>
      <c r="Z82" s="12"/>
    </row>
    <row r="83" spans="1:26" ht="28" customHeight="1">
      <c r="A83" s="64">
        <v>1</v>
      </c>
      <c r="B83" s="158" t="s">
        <v>122</v>
      </c>
      <c r="C83" s="59">
        <f>SUM(C84:C103)</f>
        <v>179389</v>
      </c>
      <c r="D83" s="59">
        <f>SUM(D84:D103)</f>
        <v>179389</v>
      </c>
      <c r="E83" s="61">
        <v>263747</v>
      </c>
      <c r="F83" s="62">
        <f>SUM(F84:F99)+F100+F102+F103+F110+F104+F107+F101+F106+F105</f>
        <v>358394.4</v>
      </c>
      <c r="G83" s="62">
        <f>SUM(G84:G99)+G100+G102+G103+G110+G104+G107+G101+G106+G105</f>
        <v>94647.4</v>
      </c>
      <c r="H83" s="59">
        <f>SUM(H84:H99)+H100+H102+H103+H110+H104+H107+H101+H106</f>
        <v>219341</v>
      </c>
      <c r="I83" s="59">
        <f>SUM(I84:I99)+I100+I102+I103+I110+I104+I107+I101+I106</f>
        <v>203517.86982686957</v>
      </c>
      <c r="J83" s="59">
        <f>SUM(J84:J99)+J100+J102+J103+J110+J104+J107+J101+J106</f>
        <v>207041</v>
      </c>
      <c r="K83" s="118"/>
      <c r="L83" s="59" t="e">
        <f>SUM(L84:L99)+L100+L102+L103+L110+#REF!+L104+L107+L101+L106</f>
        <v>#REF!</v>
      </c>
      <c r="M83" s="161">
        <f>F83-E83</f>
        <v>94647.400000000023</v>
      </c>
      <c r="N83" s="162">
        <f>((8000-176084)/176084)+100</f>
        <v>99.045432861588793</v>
      </c>
      <c r="Q83" s="12"/>
      <c r="R83" s="12"/>
      <c r="S83" s="12"/>
      <c r="T83" s="12"/>
      <c r="U83" s="12"/>
      <c r="V83" s="12"/>
      <c r="W83" s="12"/>
      <c r="X83" s="12"/>
      <c r="Y83" s="12"/>
      <c r="Z83" s="12"/>
    </row>
    <row r="84" spans="1:26" s="103" customFormat="1" ht="24.05" customHeight="1">
      <c r="A84" s="121" t="s">
        <v>123</v>
      </c>
      <c r="B84" s="133" t="s">
        <v>124</v>
      </c>
      <c r="C84" s="134">
        <v>43906</v>
      </c>
      <c r="D84" s="134">
        <v>43906</v>
      </c>
      <c r="E84" s="82">
        <v>63876.800000000003</v>
      </c>
      <c r="F84" s="83">
        <v>90275.3</v>
      </c>
      <c r="G84" s="82">
        <f>F84-E84</f>
        <v>26398.5</v>
      </c>
      <c r="H84" s="81">
        <v>49074</v>
      </c>
      <c r="I84" s="134">
        <v>51037.517860760003</v>
      </c>
      <c r="J84" s="81">
        <v>51795.199999999997</v>
      </c>
      <c r="K84" s="163"/>
      <c r="L84" s="81">
        <f t="shared" si="9"/>
        <v>38480.100000000006</v>
      </c>
      <c r="M84" s="35"/>
      <c r="N84" s="10">
        <f>SUM(L84:L87)</f>
        <v>128952.1</v>
      </c>
      <c r="O84" s="11"/>
      <c r="P84" s="65"/>
      <c r="Q84" s="12"/>
      <c r="R84" s="12"/>
      <c r="S84" s="12"/>
      <c r="T84" s="12"/>
      <c r="U84" s="12"/>
      <c r="V84" s="12"/>
      <c r="W84" s="12"/>
      <c r="X84" s="12"/>
      <c r="Y84" s="12"/>
      <c r="Z84" s="12"/>
    </row>
    <row r="85" spans="1:26" s="103" customFormat="1" ht="24.05" customHeight="1">
      <c r="A85" s="121" t="s">
        <v>125</v>
      </c>
      <c r="B85" s="133" t="s">
        <v>126</v>
      </c>
      <c r="C85" s="134">
        <v>66782</v>
      </c>
      <c r="D85" s="134">
        <v>66782</v>
      </c>
      <c r="E85" s="82">
        <v>81999</v>
      </c>
      <c r="F85" s="83">
        <v>105321</v>
      </c>
      <c r="G85" s="82">
        <f t="shared" ref="G85:G106" si="15">F85-E85</f>
        <v>23322</v>
      </c>
      <c r="H85" s="81">
        <v>69036.399999999994</v>
      </c>
      <c r="I85" s="134">
        <v>69124.045826509595</v>
      </c>
      <c r="J85" s="81">
        <v>67853</v>
      </c>
      <c r="K85" s="163"/>
      <c r="L85" s="81">
        <f t="shared" si="9"/>
        <v>37468</v>
      </c>
      <c r="M85" s="35">
        <f>SUM(F84:F87)</f>
        <v>301327.3</v>
      </c>
      <c r="N85" s="10">
        <f>SUM(F84:F87)</f>
        <v>301327.3</v>
      </c>
      <c r="O85" s="11"/>
      <c r="P85" s="65"/>
      <c r="Q85" s="12"/>
      <c r="R85" s="12"/>
      <c r="S85" s="12"/>
      <c r="T85" s="12"/>
      <c r="U85" s="12"/>
      <c r="V85" s="12"/>
      <c r="W85" s="12"/>
      <c r="X85" s="12"/>
      <c r="Y85" s="12"/>
      <c r="Z85" s="12"/>
    </row>
    <row r="86" spans="1:26" s="103" customFormat="1" ht="24.05" customHeight="1">
      <c r="A86" s="121" t="s">
        <v>127</v>
      </c>
      <c r="B86" s="133" t="s">
        <v>128</v>
      </c>
      <c r="C86" s="134">
        <v>53138</v>
      </c>
      <c r="D86" s="134">
        <v>53138</v>
      </c>
      <c r="E86" s="82">
        <v>58052</v>
      </c>
      <c r="F86" s="83">
        <v>86334</v>
      </c>
      <c r="G86" s="82">
        <f t="shared" si="15"/>
        <v>28282</v>
      </c>
      <c r="H86" s="81">
        <v>47669</v>
      </c>
      <c r="I86" s="134">
        <v>50697.483047999987</v>
      </c>
      <c r="J86" s="81">
        <v>49777</v>
      </c>
      <c r="K86" s="163"/>
      <c r="L86" s="81">
        <f t="shared" si="9"/>
        <v>36557</v>
      </c>
      <c r="M86" s="35"/>
      <c r="N86" s="10">
        <f>N85-N84</f>
        <v>172375.19999999998</v>
      </c>
      <c r="O86" s="11"/>
      <c r="P86" s="65"/>
      <c r="Q86" s="12"/>
      <c r="R86" s="12"/>
      <c r="S86" s="12"/>
      <c r="T86" s="12"/>
      <c r="U86" s="12"/>
      <c r="V86" s="12"/>
      <c r="W86" s="12"/>
      <c r="X86" s="12"/>
      <c r="Y86" s="12"/>
      <c r="Z86" s="12"/>
    </row>
    <row r="87" spans="1:26" s="103" customFormat="1" ht="24.05" customHeight="1">
      <c r="A87" s="121" t="s">
        <v>129</v>
      </c>
      <c r="B87" s="133" t="s">
        <v>130</v>
      </c>
      <c r="C87" s="134"/>
      <c r="D87" s="134"/>
      <c r="E87" s="82">
        <v>13811</v>
      </c>
      <c r="F87" s="83">
        <v>19397</v>
      </c>
      <c r="G87" s="82">
        <f t="shared" si="15"/>
        <v>5586</v>
      </c>
      <c r="H87" s="81">
        <f>2978+3881</f>
        <v>6859</v>
      </c>
      <c r="I87" s="134">
        <v>2928</v>
      </c>
      <c r="J87" s="81">
        <v>2950</v>
      </c>
      <c r="K87" s="163"/>
      <c r="L87" s="81">
        <f t="shared" si="9"/>
        <v>16447</v>
      </c>
      <c r="M87" s="35"/>
      <c r="N87" s="10"/>
      <c r="O87" s="11"/>
      <c r="P87" s="65"/>
      <c r="Q87" s="12"/>
      <c r="R87" s="12"/>
      <c r="S87" s="12"/>
      <c r="T87" s="12"/>
      <c r="U87" s="12"/>
      <c r="V87" s="12"/>
      <c r="W87" s="12"/>
      <c r="X87" s="12"/>
      <c r="Y87" s="12"/>
      <c r="Z87" s="12"/>
    </row>
    <row r="88" spans="1:26" s="169" customFormat="1" ht="38.299999999999997" customHeight="1">
      <c r="A88" s="121" t="s">
        <v>131</v>
      </c>
      <c r="B88" s="145" t="s">
        <v>132</v>
      </c>
      <c r="C88" s="164">
        <v>1526</v>
      </c>
      <c r="D88" s="164">
        <v>1526</v>
      </c>
      <c r="E88" s="82">
        <v>262</v>
      </c>
      <c r="F88" s="83">
        <v>146</v>
      </c>
      <c r="G88" s="82">
        <f t="shared" si="15"/>
        <v>-116</v>
      </c>
      <c r="H88" s="81">
        <v>382</v>
      </c>
      <c r="I88" s="164">
        <v>1437</v>
      </c>
      <c r="J88" s="81">
        <v>285</v>
      </c>
      <c r="K88" s="163"/>
      <c r="L88" s="81">
        <f t="shared" si="9"/>
        <v>-139</v>
      </c>
      <c r="M88" s="165"/>
      <c r="N88" s="166"/>
      <c r="O88" s="167"/>
      <c r="P88" s="167"/>
      <c r="Q88" s="168"/>
      <c r="R88" s="168"/>
      <c r="S88" s="168"/>
      <c r="T88" s="168"/>
      <c r="U88" s="168"/>
      <c r="V88" s="168"/>
      <c r="W88" s="168"/>
      <c r="X88" s="168"/>
      <c r="Y88" s="168"/>
      <c r="Z88" s="168"/>
    </row>
    <row r="89" spans="1:26" s="103" customFormat="1" ht="24.05" customHeight="1">
      <c r="A89" s="121" t="s">
        <v>133</v>
      </c>
      <c r="B89" s="133" t="s">
        <v>134</v>
      </c>
      <c r="C89" s="134">
        <v>1197</v>
      </c>
      <c r="D89" s="134">
        <v>1197</v>
      </c>
      <c r="E89" s="82">
        <v>471</v>
      </c>
      <c r="F89" s="83">
        <f>469+72</f>
        <v>541</v>
      </c>
      <c r="G89" s="82">
        <f t="shared" si="15"/>
        <v>70</v>
      </c>
      <c r="H89" s="81">
        <v>469</v>
      </c>
      <c r="I89" s="134">
        <v>490</v>
      </c>
      <c r="J89" s="81">
        <v>551</v>
      </c>
      <c r="K89" s="163"/>
      <c r="L89" s="81">
        <f t="shared" si="9"/>
        <v>-10</v>
      </c>
      <c r="M89" s="35"/>
      <c r="N89" s="10"/>
      <c r="O89" s="11"/>
      <c r="P89" s="65"/>
      <c r="Q89" s="12"/>
      <c r="R89" s="12"/>
      <c r="S89" s="12"/>
      <c r="T89" s="12"/>
      <c r="U89" s="12"/>
      <c r="V89" s="12"/>
      <c r="W89" s="12"/>
      <c r="X89" s="12"/>
      <c r="Y89" s="12"/>
      <c r="Z89" s="12"/>
    </row>
    <row r="90" spans="1:26" s="103" customFormat="1" ht="24.05" customHeight="1">
      <c r="A90" s="121" t="s">
        <v>135</v>
      </c>
      <c r="B90" s="133" t="s">
        <v>136</v>
      </c>
      <c r="C90" s="134"/>
      <c r="D90" s="134"/>
      <c r="E90" s="82">
        <v>1607</v>
      </c>
      <c r="F90" s="83">
        <v>2025</v>
      </c>
      <c r="G90" s="82">
        <f t="shared" si="15"/>
        <v>418</v>
      </c>
      <c r="H90" s="81">
        <v>1853</v>
      </c>
      <c r="I90" s="134">
        <v>821</v>
      </c>
      <c r="J90" s="81">
        <v>598</v>
      </c>
      <c r="K90" s="163"/>
      <c r="L90" s="81">
        <f t="shared" si="9"/>
        <v>1427</v>
      </c>
      <c r="M90" s="35"/>
      <c r="N90" s="10"/>
      <c r="O90" s="11"/>
      <c r="P90" s="65"/>
      <c r="Q90" s="12"/>
      <c r="R90" s="12"/>
      <c r="S90" s="12"/>
      <c r="T90" s="12"/>
      <c r="U90" s="12"/>
      <c r="V90" s="12"/>
      <c r="W90" s="12"/>
      <c r="X90" s="12"/>
      <c r="Y90" s="12"/>
      <c r="Z90" s="12"/>
    </row>
    <row r="91" spans="1:26" s="103" customFormat="1" ht="29" customHeight="1">
      <c r="A91" s="121" t="s">
        <v>137</v>
      </c>
      <c r="B91" s="133" t="s">
        <v>138</v>
      </c>
      <c r="C91" s="134">
        <v>2900</v>
      </c>
      <c r="D91" s="134">
        <v>2900</v>
      </c>
      <c r="E91" s="82">
        <v>3300</v>
      </c>
      <c r="F91" s="83">
        <f>3300+900</f>
        <v>4200</v>
      </c>
      <c r="G91" s="82">
        <f t="shared" si="15"/>
        <v>900</v>
      </c>
      <c r="H91" s="81">
        <v>3457</v>
      </c>
      <c r="I91" s="134">
        <f>2900-I93-0.2</f>
        <v>2457</v>
      </c>
      <c r="J91" s="81">
        <f>2900-J93-0.2+1000</f>
        <v>3457</v>
      </c>
      <c r="K91" s="170">
        <f>3200+3000+450</f>
        <v>6650</v>
      </c>
      <c r="L91" s="81">
        <f t="shared" si="9"/>
        <v>743</v>
      </c>
      <c r="M91" s="35"/>
      <c r="N91" s="10"/>
      <c r="O91" s="11"/>
      <c r="P91" s="65"/>
      <c r="Q91" s="12"/>
      <c r="R91" s="12"/>
      <c r="S91" s="12"/>
      <c r="T91" s="12"/>
      <c r="U91" s="12"/>
      <c r="V91" s="12"/>
      <c r="W91" s="12"/>
      <c r="X91" s="12"/>
      <c r="Y91" s="12"/>
      <c r="Z91" s="12"/>
    </row>
    <row r="92" spans="1:26" s="103" customFormat="1" ht="24.05" hidden="1" customHeight="1">
      <c r="A92" s="121" t="s">
        <v>139</v>
      </c>
      <c r="B92" s="133" t="s">
        <v>140</v>
      </c>
      <c r="C92" s="134"/>
      <c r="D92" s="134"/>
      <c r="E92" s="82"/>
      <c r="F92" s="83"/>
      <c r="G92" s="82">
        <f t="shared" si="15"/>
        <v>0</v>
      </c>
      <c r="H92" s="81"/>
      <c r="I92" s="134"/>
      <c r="J92" s="81"/>
      <c r="K92" s="163"/>
      <c r="L92" s="81"/>
      <c r="M92" s="35"/>
      <c r="N92" s="10"/>
      <c r="O92" s="11"/>
      <c r="P92" s="65"/>
      <c r="Q92" s="12"/>
      <c r="R92" s="12"/>
      <c r="S92" s="12"/>
      <c r="T92" s="12"/>
      <c r="U92" s="12"/>
      <c r="V92" s="12"/>
      <c r="W92" s="12"/>
      <c r="X92" s="12"/>
      <c r="Y92" s="12"/>
      <c r="Z92" s="12"/>
    </row>
    <row r="93" spans="1:26" s="103" customFormat="1" ht="29" customHeight="1">
      <c r="A93" s="121" t="s">
        <v>139</v>
      </c>
      <c r="B93" s="133" t="s">
        <v>141</v>
      </c>
      <c r="C93" s="134"/>
      <c r="D93" s="134"/>
      <c r="E93" s="82">
        <v>439.20000000000005</v>
      </c>
      <c r="F93" s="83">
        <v>835.2</v>
      </c>
      <c r="G93" s="82">
        <f t="shared" si="15"/>
        <v>396</v>
      </c>
      <c r="H93" s="81">
        <v>435.6</v>
      </c>
      <c r="I93" s="134">
        <v>442.8</v>
      </c>
      <c r="J93" s="81">
        <v>442.8</v>
      </c>
      <c r="K93" s="163"/>
      <c r="L93" s="81">
        <f t="shared" si="9"/>
        <v>392.40000000000003</v>
      </c>
      <c r="M93" s="171">
        <f>F93-522</f>
        <v>313.20000000000005</v>
      </c>
      <c r="N93" s="10"/>
      <c r="O93" s="11"/>
      <c r="P93" s="65"/>
      <c r="Q93" s="12"/>
      <c r="R93" s="12"/>
      <c r="S93" s="12"/>
      <c r="T93" s="12"/>
      <c r="U93" s="12"/>
      <c r="V93" s="12"/>
      <c r="W93" s="12"/>
      <c r="X93" s="12"/>
      <c r="Y93" s="12"/>
      <c r="Z93" s="12"/>
    </row>
    <row r="94" spans="1:26" s="103" customFormat="1" ht="35.549999999999997" customHeight="1">
      <c r="A94" s="121" t="s">
        <v>142</v>
      </c>
      <c r="B94" s="133" t="s">
        <v>143</v>
      </c>
      <c r="C94" s="134"/>
      <c r="D94" s="134"/>
      <c r="E94" s="82">
        <v>1709</v>
      </c>
      <c r="F94" s="83">
        <v>4123</v>
      </c>
      <c r="G94" s="82">
        <f t="shared" si="15"/>
        <v>2414</v>
      </c>
      <c r="H94" s="81"/>
      <c r="I94" s="134"/>
      <c r="J94" s="81"/>
      <c r="K94" s="163"/>
      <c r="L94" s="81"/>
      <c r="M94" s="35"/>
      <c r="N94" s="10"/>
      <c r="O94" s="11"/>
      <c r="P94" s="65"/>
      <c r="Q94" s="12"/>
      <c r="R94" s="12"/>
      <c r="S94" s="12"/>
      <c r="T94" s="12"/>
      <c r="U94" s="12"/>
      <c r="V94" s="12"/>
      <c r="W94" s="12"/>
      <c r="X94" s="12"/>
      <c r="Y94" s="12"/>
      <c r="Z94" s="12"/>
    </row>
    <row r="95" spans="1:26" s="103" customFormat="1" ht="24.05" customHeight="1">
      <c r="A95" s="121" t="s">
        <v>144</v>
      </c>
      <c r="B95" s="133" t="s">
        <v>145</v>
      </c>
      <c r="C95" s="134">
        <v>5000</v>
      </c>
      <c r="D95" s="134">
        <v>5000</v>
      </c>
      <c r="E95" s="82">
        <v>5000</v>
      </c>
      <c r="F95" s="83">
        <v>5000</v>
      </c>
      <c r="G95" s="82">
        <f t="shared" si="15"/>
        <v>0</v>
      </c>
      <c r="H95" s="81">
        <v>5000</v>
      </c>
      <c r="I95" s="134">
        <v>5000</v>
      </c>
      <c r="J95" s="81">
        <v>5000</v>
      </c>
      <c r="K95" s="163"/>
      <c r="L95" s="81">
        <f t="shared" si="9"/>
        <v>0</v>
      </c>
      <c r="M95" s="35"/>
      <c r="N95" s="10"/>
      <c r="O95" s="11"/>
      <c r="P95" s="65"/>
      <c r="Q95" s="12"/>
      <c r="R95" s="12"/>
      <c r="S95" s="12"/>
      <c r="T95" s="12"/>
      <c r="U95" s="12"/>
      <c r="V95" s="12"/>
      <c r="W95" s="12"/>
      <c r="X95" s="12"/>
      <c r="Y95" s="12"/>
      <c r="Z95" s="12"/>
    </row>
    <row r="96" spans="1:26" s="103" customFormat="1" ht="24.05" customHeight="1">
      <c r="A96" s="121" t="s">
        <v>146</v>
      </c>
      <c r="B96" s="133" t="s">
        <v>147</v>
      </c>
      <c r="C96" s="134">
        <v>1000</v>
      </c>
      <c r="D96" s="134">
        <v>1000</v>
      </c>
      <c r="E96" s="82"/>
      <c r="F96" s="83">
        <f>600</f>
        <v>600</v>
      </c>
      <c r="G96" s="82">
        <f t="shared" si="15"/>
        <v>600</v>
      </c>
      <c r="H96" s="81">
        <v>1800</v>
      </c>
      <c r="I96" s="134">
        <v>1800</v>
      </c>
      <c r="J96" s="81">
        <v>1800</v>
      </c>
      <c r="K96" s="163"/>
      <c r="L96" s="81">
        <f t="shared" si="9"/>
        <v>-1200</v>
      </c>
      <c r="M96" s="35"/>
      <c r="N96" s="10"/>
      <c r="O96" s="11"/>
      <c r="P96" s="65"/>
      <c r="Q96" s="12"/>
      <c r="R96" s="12"/>
      <c r="S96" s="12"/>
      <c r="T96" s="12"/>
      <c r="U96" s="12"/>
      <c r="V96" s="12"/>
      <c r="W96" s="12"/>
      <c r="X96" s="12"/>
      <c r="Y96" s="12"/>
      <c r="Z96" s="12"/>
    </row>
    <row r="97" spans="1:26" s="169" customFormat="1" ht="45" customHeight="1">
      <c r="A97" s="121" t="s">
        <v>148</v>
      </c>
      <c r="B97" s="145" t="s">
        <v>149</v>
      </c>
      <c r="C97" s="172">
        <v>3100</v>
      </c>
      <c r="D97" s="172">
        <v>3100</v>
      </c>
      <c r="E97" s="82">
        <v>15100</v>
      </c>
      <c r="F97" s="83">
        <v>19520</v>
      </c>
      <c r="G97" s="82">
        <f t="shared" si="15"/>
        <v>4420</v>
      </c>
      <c r="H97" s="164">
        <v>13527</v>
      </c>
      <c r="I97" s="173">
        <f>7083-7</f>
        <v>7076</v>
      </c>
      <c r="J97" s="164">
        <f>8503-300</f>
        <v>8203</v>
      </c>
      <c r="K97" s="163"/>
      <c r="L97" s="164">
        <f t="shared" si="9"/>
        <v>11317</v>
      </c>
      <c r="M97" s="174">
        <f>H97+H98+F106</f>
        <v>22627</v>
      </c>
      <c r="N97" s="175"/>
      <c r="O97" s="167"/>
      <c r="P97" s="167"/>
      <c r="Q97" s="168"/>
      <c r="R97" s="168"/>
      <c r="S97" s="168"/>
      <c r="T97" s="168"/>
      <c r="U97" s="168"/>
      <c r="V97" s="168"/>
      <c r="W97" s="168"/>
      <c r="X97" s="168"/>
      <c r="Y97" s="168"/>
      <c r="Z97" s="168"/>
    </row>
    <row r="98" spans="1:26" s="169" customFormat="1" ht="42.05" customHeight="1">
      <c r="A98" s="121" t="s">
        <v>150</v>
      </c>
      <c r="B98" s="145" t="s">
        <v>151</v>
      </c>
      <c r="C98" s="172"/>
      <c r="D98" s="172"/>
      <c r="E98" s="82">
        <v>7300</v>
      </c>
      <c r="F98" s="83">
        <f>E97+E98-F97</f>
        <v>2880</v>
      </c>
      <c r="G98" s="82">
        <f>F98-E98</f>
        <v>-4420</v>
      </c>
      <c r="H98" s="164">
        <v>9100</v>
      </c>
      <c r="I98" s="173"/>
      <c r="J98" s="164">
        <f>8700+300</f>
        <v>9000</v>
      </c>
      <c r="K98" s="163"/>
      <c r="L98" s="164">
        <f t="shared" si="9"/>
        <v>-6120</v>
      </c>
      <c r="M98" s="174">
        <f>1800+327</f>
        <v>2127</v>
      </c>
      <c r="N98" s="175"/>
      <c r="O98" s="167"/>
      <c r="P98" s="167"/>
      <c r="Q98" s="168"/>
      <c r="R98" s="168"/>
      <c r="S98" s="168"/>
      <c r="T98" s="168"/>
      <c r="U98" s="168"/>
      <c r="V98" s="168"/>
      <c r="W98" s="168"/>
      <c r="X98" s="168"/>
      <c r="Y98" s="168"/>
      <c r="Z98" s="168"/>
    </row>
    <row r="99" spans="1:26" s="103" customFormat="1" ht="29" customHeight="1">
      <c r="A99" s="121" t="s">
        <v>152</v>
      </c>
      <c r="B99" s="133" t="s">
        <v>153</v>
      </c>
      <c r="C99" s="134">
        <v>800</v>
      </c>
      <c r="D99" s="134">
        <v>800</v>
      </c>
      <c r="E99" s="82">
        <v>1200</v>
      </c>
      <c r="F99" s="83">
        <v>1560</v>
      </c>
      <c r="G99" s="82">
        <f t="shared" si="15"/>
        <v>360</v>
      </c>
      <c r="H99" s="81">
        <v>1000</v>
      </c>
      <c r="I99" s="134">
        <v>900</v>
      </c>
      <c r="J99" s="81">
        <v>1000</v>
      </c>
      <c r="K99" s="176" t="s">
        <v>154</v>
      </c>
      <c r="L99" s="81">
        <f t="shared" si="9"/>
        <v>560</v>
      </c>
      <c r="M99" s="35"/>
      <c r="N99" s="10"/>
      <c r="O99" s="11"/>
      <c r="P99" s="65"/>
      <c r="Q99" s="12"/>
      <c r="R99" s="12"/>
      <c r="S99" s="12"/>
      <c r="T99" s="12"/>
      <c r="U99" s="12"/>
      <c r="V99" s="12"/>
      <c r="W99" s="12"/>
      <c r="X99" s="12"/>
      <c r="Y99" s="12"/>
      <c r="Z99" s="12"/>
    </row>
    <row r="100" spans="1:26" s="103" customFormat="1" ht="24.05" customHeight="1">
      <c r="A100" s="121" t="s">
        <v>155</v>
      </c>
      <c r="B100" s="133" t="s">
        <v>156</v>
      </c>
      <c r="C100" s="134">
        <v>20</v>
      </c>
      <c r="D100" s="134">
        <v>20</v>
      </c>
      <c r="E100" s="82">
        <v>500</v>
      </c>
      <c r="F100" s="83">
        <v>500</v>
      </c>
      <c r="G100" s="82">
        <f t="shared" si="15"/>
        <v>0</v>
      </c>
      <c r="H100" s="81">
        <v>600</v>
      </c>
      <c r="I100" s="134">
        <f>3000</f>
        <v>3000</v>
      </c>
      <c r="J100" s="81">
        <v>800</v>
      </c>
      <c r="K100" s="163"/>
      <c r="L100" s="81">
        <f t="shared" si="9"/>
        <v>-300</v>
      </c>
      <c r="M100" s="35"/>
      <c r="N100" s="10">
        <f>55*10</f>
        <v>550</v>
      </c>
      <c r="O100" s="11"/>
      <c r="P100" s="65"/>
      <c r="Q100" s="12"/>
      <c r="R100" s="12"/>
      <c r="S100" s="12"/>
      <c r="T100" s="12"/>
      <c r="U100" s="12"/>
      <c r="V100" s="12"/>
      <c r="W100" s="12"/>
      <c r="X100" s="12"/>
      <c r="Y100" s="12"/>
      <c r="Z100" s="12"/>
    </row>
    <row r="101" spans="1:26" s="103" customFormat="1" ht="38.65" customHeight="1">
      <c r="A101" s="121" t="s">
        <v>157</v>
      </c>
      <c r="B101" s="133" t="s">
        <v>158</v>
      </c>
      <c r="C101" s="134">
        <v>20</v>
      </c>
      <c r="D101" s="134">
        <v>20</v>
      </c>
      <c r="E101" s="82">
        <v>5300</v>
      </c>
      <c r="F101" s="83">
        <v>10350</v>
      </c>
      <c r="G101" s="82">
        <f t="shared" si="15"/>
        <v>5050</v>
      </c>
      <c r="H101" s="81">
        <v>5300</v>
      </c>
      <c r="I101" s="134">
        <f>3000</f>
        <v>3000</v>
      </c>
      <c r="J101" s="81"/>
      <c r="K101" s="163"/>
      <c r="L101" s="81">
        <f t="shared" si="9"/>
        <v>10350</v>
      </c>
      <c r="M101" s="35"/>
      <c r="N101" s="10">
        <f>55*10</f>
        <v>550</v>
      </c>
      <c r="O101" s="11"/>
      <c r="P101" s="65"/>
      <c r="Q101" s="12"/>
      <c r="R101" s="12"/>
      <c r="S101" s="12"/>
      <c r="T101" s="12"/>
      <c r="U101" s="12"/>
      <c r="V101" s="12"/>
      <c r="W101" s="12"/>
      <c r="X101" s="12"/>
      <c r="Y101" s="12"/>
      <c r="Z101" s="12"/>
    </row>
    <row r="102" spans="1:26" s="103" customFormat="1" ht="24.05" hidden="1" customHeight="1">
      <c r="A102" s="121" t="s">
        <v>157</v>
      </c>
      <c r="B102" s="133" t="s">
        <v>159</v>
      </c>
      <c r="C102" s="134"/>
      <c r="D102" s="134"/>
      <c r="E102" s="82">
        <v>148</v>
      </c>
      <c r="F102" s="83"/>
      <c r="G102" s="82">
        <f t="shared" si="15"/>
        <v>-148</v>
      </c>
      <c r="H102" s="81">
        <v>148</v>
      </c>
      <c r="I102" s="134">
        <v>190</v>
      </c>
      <c r="J102" s="81">
        <f>90*2-16*2</f>
        <v>148</v>
      </c>
      <c r="K102" s="163"/>
      <c r="L102" s="81">
        <f t="shared" si="9"/>
        <v>-148</v>
      </c>
      <c r="M102" s="35"/>
      <c r="N102" s="10" t="e">
        <f>#REF!/D102*100</f>
        <v>#REF!</v>
      </c>
      <c r="O102" s="11"/>
      <c r="P102" s="65"/>
      <c r="Q102" s="12"/>
      <c r="R102" s="12"/>
      <c r="S102" s="12"/>
      <c r="T102" s="12"/>
      <c r="U102" s="12"/>
      <c r="V102" s="12"/>
      <c r="W102" s="12"/>
      <c r="X102" s="12"/>
      <c r="Y102" s="12"/>
      <c r="Z102" s="12"/>
    </row>
    <row r="103" spans="1:26" s="103" customFormat="1" ht="36.65" hidden="1" customHeight="1">
      <c r="A103" s="121" t="s">
        <v>160</v>
      </c>
      <c r="B103" s="133" t="s">
        <v>161</v>
      </c>
      <c r="C103" s="134"/>
      <c r="D103" s="134"/>
      <c r="E103" s="177">
        <v>429</v>
      </c>
      <c r="F103" s="83"/>
      <c r="G103" s="82">
        <f t="shared" si="15"/>
        <v>-429</v>
      </c>
      <c r="H103" s="81">
        <f>324</f>
        <v>324</v>
      </c>
      <c r="I103" s="134">
        <v>663</v>
      </c>
      <c r="J103" s="81">
        <f>54*2*2</f>
        <v>216</v>
      </c>
      <c r="K103" s="163"/>
      <c r="L103" s="81">
        <f t="shared" si="9"/>
        <v>-216</v>
      </c>
      <c r="M103" s="35">
        <f>53*2*3</f>
        <v>318</v>
      </c>
      <c r="N103" s="10" t="e">
        <f>#REF!/D103*100</f>
        <v>#REF!</v>
      </c>
      <c r="O103" s="11"/>
      <c r="P103" s="65"/>
      <c r="Q103" s="12"/>
      <c r="R103" s="12"/>
      <c r="S103" s="12"/>
      <c r="T103" s="12"/>
      <c r="U103" s="12"/>
      <c r="V103" s="12"/>
      <c r="W103" s="12"/>
      <c r="X103" s="12"/>
      <c r="Y103" s="12"/>
      <c r="Z103" s="12"/>
    </row>
    <row r="104" spans="1:26" s="103" customFormat="1" ht="24.05" hidden="1" customHeight="1">
      <c r="A104" s="121" t="s">
        <v>162</v>
      </c>
      <c r="B104" s="133" t="s">
        <v>163</v>
      </c>
      <c r="C104" s="134"/>
      <c r="D104" s="134"/>
      <c r="E104" s="82">
        <v>0</v>
      </c>
      <c r="F104" s="83">
        <v>0</v>
      </c>
      <c r="G104" s="82">
        <f t="shared" si="15"/>
        <v>0</v>
      </c>
      <c r="H104" s="81">
        <v>580</v>
      </c>
      <c r="I104" s="134"/>
      <c r="J104" s="81">
        <f>54*12</f>
        <v>648</v>
      </c>
      <c r="K104" s="163"/>
      <c r="L104" s="81">
        <f t="shared" si="9"/>
        <v>-648</v>
      </c>
      <c r="M104" s="35"/>
      <c r="N104" s="10"/>
      <c r="O104" s="11"/>
      <c r="P104" s="65"/>
      <c r="Q104" s="12"/>
      <c r="R104" s="12"/>
      <c r="S104" s="12"/>
      <c r="T104" s="12"/>
      <c r="U104" s="12"/>
      <c r="V104" s="12"/>
      <c r="W104" s="12"/>
      <c r="X104" s="12"/>
      <c r="Y104" s="12"/>
      <c r="Z104" s="12"/>
    </row>
    <row r="105" spans="1:26" s="103" customFormat="1" ht="39.450000000000003" customHeight="1">
      <c r="A105" s="121" t="s">
        <v>162</v>
      </c>
      <c r="B105" s="133" t="s">
        <v>164</v>
      </c>
      <c r="C105" s="134"/>
      <c r="D105" s="134"/>
      <c r="E105" s="82"/>
      <c r="F105" s="83">
        <f>448.5-113.6</f>
        <v>334.9</v>
      </c>
      <c r="G105" s="82">
        <f t="shared" si="15"/>
        <v>334.9</v>
      </c>
      <c r="H105" s="81"/>
      <c r="I105" s="134"/>
      <c r="J105" s="81"/>
      <c r="K105" s="163"/>
      <c r="L105" s="81"/>
      <c r="M105" s="35"/>
      <c r="N105" s="10"/>
      <c r="O105" s="11"/>
      <c r="P105" s="65"/>
      <c r="Q105" s="12"/>
      <c r="R105" s="12"/>
      <c r="S105" s="12"/>
      <c r="T105" s="12"/>
      <c r="U105" s="12"/>
      <c r="V105" s="12"/>
      <c r="W105" s="12"/>
      <c r="X105" s="12"/>
      <c r="Y105" s="12"/>
      <c r="Z105" s="12"/>
    </row>
    <row r="106" spans="1:26" s="103" customFormat="1" ht="24.05" hidden="1" customHeight="1">
      <c r="A106" s="121" t="s">
        <v>160</v>
      </c>
      <c r="B106" s="133" t="s">
        <v>165</v>
      </c>
      <c r="C106" s="134"/>
      <c r="D106" s="134"/>
      <c r="E106" s="82">
        <v>130</v>
      </c>
      <c r="F106" s="83"/>
      <c r="G106" s="82">
        <f t="shared" si="15"/>
        <v>-130</v>
      </c>
      <c r="H106" s="81">
        <v>120</v>
      </c>
      <c r="I106" s="134"/>
      <c r="J106" s="81"/>
      <c r="K106" s="163"/>
      <c r="L106" s="81">
        <f t="shared" si="9"/>
        <v>0</v>
      </c>
      <c r="M106" s="35"/>
      <c r="N106" s="10"/>
      <c r="O106" s="11"/>
      <c r="P106" s="65"/>
      <c r="Q106" s="12"/>
      <c r="R106" s="12"/>
      <c r="S106" s="12"/>
      <c r="T106" s="12"/>
      <c r="U106" s="12"/>
      <c r="V106" s="12"/>
      <c r="W106" s="12"/>
      <c r="X106" s="12"/>
      <c r="Y106" s="12"/>
      <c r="Z106" s="12"/>
    </row>
    <row r="107" spans="1:26" s="103" customFormat="1" ht="24.25" customHeight="1">
      <c r="A107" s="178" t="s">
        <v>160</v>
      </c>
      <c r="B107" s="179" t="s">
        <v>166</v>
      </c>
      <c r="C107" s="131">
        <v>1979</v>
      </c>
      <c r="D107" s="131">
        <v>1979</v>
      </c>
      <c r="E107" s="61">
        <v>3113</v>
      </c>
      <c r="F107" s="62">
        <f>SUM(F108:F111)</f>
        <v>4452</v>
      </c>
      <c r="G107" s="62">
        <f>SUM(G108:G111)</f>
        <v>1339</v>
      </c>
      <c r="H107" s="59">
        <f>SUM(H108:H109)</f>
        <v>2607</v>
      </c>
      <c r="I107" s="59">
        <f>SUM(I108:I109)</f>
        <v>2454.0230916</v>
      </c>
      <c r="J107" s="59">
        <f>SUM(J108:J109)</f>
        <v>2517</v>
      </c>
      <c r="K107" s="118"/>
      <c r="L107" s="59">
        <f t="shared" si="9"/>
        <v>1935</v>
      </c>
      <c r="M107" s="35"/>
      <c r="N107" s="10"/>
      <c r="O107" s="11"/>
      <c r="P107" s="65"/>
      <c r="Q107" s="12"/>
      <c r="R107" s="12"/>
      <c r="S107" s="12"/>
      <c r="T107" s="12"/>
      <c r="U107" s="12"/>
      <c r="V107" s="12"/>
      <c r="W107" s="12"/>
      <c r="X107" s="12"/>
      <c r="Y107" s="12"/>
      <c r="Z107" s="12"/>
    </row>
    <row r="108" spans="1:26" s="103" customFormat="1" ht="24.05" customHeight="1">
      <c r="A108" s="121"/>
      <c r="B108" s="133" t="s">
        <v>167</v>
      </c>
      <c r="C108" s="134"/>
      <c r="D108" s="134"/>
      <c r="E108" s="82">
        <v>2678.3</v>
      </c>
      <c r="F108" s="83">
        <v>3797.3</v>
      </c>
      <c r="G108" s="82">
        <f>F108-E108</f>
        <v>1119</v>
      </c>
      <c r="H108" s="81">
        <v>2172.3000000000002</v>
      </c>
      <c r="I108" s="134">
        <v>2057.0230916</v>
      </c>
      <c r="J108" s="81">
        <v>2082.3000000000002</v>
      </c>
      <c r="K108" s="180"/>
      <c r="L108" s="81">
        <f t="shared" si="9"/>
        <v>1715</v>
      </c>
      <c r="M108" s="35"/>
      <c r="N108" s="10"/>
      <c r="O108" s="11"/>
      <c r="P108" s="65"/>
      <c r="Q108" s="12"/>
      <c r="R108" s="12"/>
      <c r="S108" s="12"/>
      <c r="T108" s="12"/>
      <c r="U108" s="12"/>
      <c r="V108" s="12"/>
      <c r="W108" s="12"/>
      <c r="X108" s="12"/>
      <c r="Y108" s="12"/>
      <c r="Z108" s="12"/>
    </row>
    <row r="109" spans="1:26" s="103" customFormat="1" ht="24.05" customHeight="1">
      <c r="A109" s="121"/>
      <c r="B109" s="133" t="s">
        <v>168</v>
      </c>
      <c r="C109" s="134"/>
      <c r="D109" s="134"/>
      <c r="E109" s="82">
        <v>434.7</v>
      </c>
      <c r="F109" s="83">
        <f>21*23*90%</f>
        <v>434.7</v>
      </c>
      <c r="G109" s="82">
        <f>F109-E109</f>
        <v>0</v>
      </c>
      <c r="H109" s="81">
        <v>434.7</v>
      </c>
      <c r="I109" s="134">
        <v>397</v>
      </c>
      <c r="J109" s="81">
        <f>21*23*90%</f>
        <v>434.7</v>
      </c>
      <c r="K109" s="180"/>
      <c r="L109" s="81">
        <f t="shared" si="9"/>
        <v>0</v>
      </c>
      <c r="M109" s="35"/>
      <c r="N109" s="10"/>
      <c r="O109" s="11"/>
      <c r="P109" s="65"/>
      <c r="Q109" s="12"/>
      <c r="R109" s="12"/>
      <c r="S109" s="12"/>
      <c r="T109" s="12"/>
      <c r="U109" s="12"/>
      <c r="V109" s="12"/>
      <c r="W109" s="12"/>
      <c r="X109" s="12"/>
      <c r="Y109" s="12"/>
      <c r="Z109" s="12"/>
    </row>
    <row r="110" spans="1:26" s="103" customFormat="1" ht="13.75" hidden="1" customHeight="1">
      <c r="A110" s="121"/>
      <c r="B110" s="133"/>
      <c r="C110" s="134"/>
      <c r="D110" s="134"/>
      <c r="E110" s="82"/>
      <c r="F110" s="83"/>
      <c r="G110" s="82"/>
      <c r="H110" s="81"/>
      <c r="I110" s="134"/>
      <c r="J110" s="81"/>
      <c r="K110" s="136"/>
      <c r="L110" s="81">
        <f t="shared" si="9"/>
        <v>0</v>
      </c>
      <c r="M110" s="35"/>
      <c r="N110" s="10"/>
      <c r="O110" s="11"/>
      <c r="P110" s="65"/>
      <c r="Q110" s="12"/>
      <c r="R110" s="12"/>
      <c r="S110" s="12"/>
      <c r="T110" s="12"/>
      <c r="U110" s="12"/>
      <c r="V110" s="12"/>
      <c r="W110" s="12"/>
      <c r="X110" s="12"/>
      <c r="Y110" s="12"/>
      <c r="Z110" s="12"/>
    </row>
    <row r="111" spans="1:26" s="103" customFormat="1" ht="24.05" customHeight="1">
      <c r="A111" s="121"/>
      <c r="B111" s="133" t="s">
        <v>73</v>
      </c>
      <c r="C111" s="134"/>
      <c r="D111" s="134"/>
      <c r="E111" s="82"/>
      <c r="F111" s="83">
        <v>220</v>
      </c>
      <c r="G111" s="82">
        <f>F111-E111</f>
        <v>220</v>
      </c>
      <c r="H111" s="81"/>
      <c r="I111" s="134"/>
      <c r="J111" s="81"/>
      <c r="K111" s="180"/>
      <c r="L111" s="81"/>
      <c r="M111" s="35"/>
      <c r="N111" s="10"/>
      <c r="O111" s="11"/>
      <c r="P111" s="65"/>
      <c r="Q111" s="12"/>
      <c r="R111" s="12"/>
      <c r="S111" s="12"/>
      <c r="T111" s="12"/>
      <c r="U111" s="12"/>
      <c r="V111" s="12"/>
      <c r="W111" s="12"/>
      <c r="X111" s="12"/>
      <c r="Y111" s="12"/>
      <c r="Z111" s="12"/>
    </row>
    <row r="112" spans="1:26" s="187" customFormat="1" ht="29.3" customHeight="1">
      <c r="A112" s="64">
        <v>2</v>
      </c>
      <c r="B112" s="181" t="s">
        <v>169</v>
      </c>
      <c r="C112" s="182" t="e">
        <f>C113+C121+#REF!+C122+C128+C129+#REF!+C131+C132</f>
        <v>#REF!</v>
      </c>
      <c r="D112" s="182" t="e">
        <f>D113+D121+#REF!+D122+D128+D129+#REF!+D131+D132</f>
        <v>#REF!</v>
      </c>
      <c r="E112" s="62">
        <f t="shared" ref="E112:J112" si="16">E113+E121+E122+E128+E129+E130+E131+E132+E125+E126+E127+E138</f>
        <v>32071</v>
      </c>
      <c r="F112" s="62">
        <f>F113+F121+F122+F128+F129+F130+F131+F132+F125+F126+F127+F138+F139</f>
        <v>52191.6</v>
      </c>
      <c r="G112" s="62">
        <f t="shared" si="16"/>
        <v>20120.599999999999</v>
      </c>
      <c r="H112" s="182" t="e">
        <f t="shared" si="16"/>
        <v>#REF!</v>
      </c>
      <c r="I112" s="182">
        <f t="shared" si="16"/>
        <v>6256</v>
      </c>
      <c r="J112" s="182">
        <f t="shared" si="16"/>
        <v>21506</v>
      </c>
      <c r="K112" s="183"/>
      <c r="L112" s="182">
        <f>L113+L121+L122+L128+L129+L130+L131+L132+L125+L126+L127+L138</f>
        <v>31006.6</v>
      </c>
      <c r="M112" s="184">
        <f>F112-E112</f>
        <v>20120.599999999999</v>
      </c>
      <c r="N112" s="55"/>
      <c r="O112" s="185"/>
      <c r="P112" s="185"/>
      <c r="Q112" s="186"/>
      <c r="R112" s="186"/>
      <c r="S112" s="186"/>
      <c r="T112" s="186"/>
      <c r="U112" s="186"/>
      <c r="V112" s="186"/>
      <c r="W112" s="186"/>
      <c r="X112" s="186"/>
      <c r="Y112" s="186"/>
      <c r="Z112" s="186"/>
    </row>
    <row r="113" spans="1:26" s="188" customFormat="1" ht="24.25" customHeight="1">
      <c r="A113" s="178" t="s">
        <v>170</v>
      </c>
      <c r="B113" s="179" t="s">
        <v>171</v>
      </c>
      <c r="C113" s="131">
        <v>522</v>
      </c>
      <c r="D113" s="131">
        <v>522</v>
      </c>
      <c r="E113" s="62">
        <f>SUM(E117:E120)</f>
        <v>554</v>
      </c>
      <c r="F113" s="62">
        <f>SUM(F117:F120)</f>
        <v>773.00000000000011</v>
      </c>
      <c r="G113" s="62">
        <f>SUM(G117:G120)</f>
        <v>219.00000000000006</v>
      </c>
      <c r="H113" s="62">
        <f>SUM(H117:H119)</f>
        <v>581</v>
      </c>
      <c r="I113" s="62">
        <f>SUM(I117:I119)</f>
        <v>524</v>
      </c>
      <c r="J113" s="62">
        <f>SUM(J117:J119)</f>
        <v>513</v>
      </c>
      <c r="K113" s="118"/>
      <c r="L113" s="59">
        <v>581</v>
      </c>
      <c r="M113" s="35">
        <f>F113-E113</f>
        <v>219.00000000000011</v>
      </c>
      <c r="N113" s="10"/>
      <c r="O113" s="11"/>
      <c r="P113" s="65"/>
      <c r="Q113" s="12"/>
      <c r="R113" s="12"/>
      <c r="S113" s="12"/>
      <c r="T113" s="12"/>
      <c r="U113" s="12"/>
      <c r="V113" s="12"/>
      <c r="W113" s="12"/>
      <c r="X113" s="12"/>
      <c r="Y113" s="12"/>
      <c r="Z113" s="12"/>
    </row>
    <row r="114" spans="1:26" s="191" customFormat="1" ht="38.15" hidden="1" customHeight="1">
      <c r="A114" s="121"/>
      <c r="B114" s="145" t="s">
        <v>172</v>
      </c>
      <c r="C114" s="164">
        <v>1824.4</v>
      </c>
      <c r="D114" s="164">
        <v>1824.4</v>
      </c>
      <c r="E114" s="82">
        <v>428.4</v>
      </c>
      <c r="F114" s="83">
        <f>F113-F115-F116</f>
        <v>647.40000000000009</v>
      </c>
      <c r="G114" s="82"/>
      <c r="H114" s="164">
        <v>455.4</v>
      </c>
      <c r="I114" s="164" t="e">
        <f>I113-I115-I116</f>
        <v>#REF!</v>
      </c>
      <c r="J114" s="164">
        <f>J113-J115-J116</f>
        <v>387.4</v>
      </c>
      <c r="K114" s="189"/>
      <c r="L114" s="164">
        <f t="shared" ref="L114:L177" si="17">F114-J114</f>
        <v>260.00000000000011</v>
      </c>
      <c r="M114" s="190"/>
      <c r="N114" s="175"/>
      <c r="O114" s="167"/>
      <c r="P114" s="167"/>
      <c r="Q114" s="168"/>
      <c r="R114" s="168"/>
      <c r="S114" s="168"/>
      <c r="T114" s="168"/>
      <c r="U114" s="168"/>
      <c r="V114" s="168"/>
      <c r="W114" s="168"/>
      <c r="X114" s="168"/>
      <c r="Y114" s="168"/>
      <c r="Z114" s="168"/>
    </row>
    <row r="115" spans="1:26" s="191" customFormat="1" ht="38.15" hidden="1" customHeight="1">
      <c r="A115" s="121"/>
      <c r="B115" s="145" t="s">
        <v>173</v>
      </c>
      <c r="C115" s="164">
        <v>75.599999999999994</v>
      </c>
      <c r="D115" s="164">
        <v>75.599999999999994</v>
      </c>
      <c r="E115" s="82">
        <v>75.599999999999994</v>
      </c>
      <c r="F115" s="83">
        <f>D115</f>
        <v>75.599999999999994</v>
      </c>
      <c r="G115" s="82"/>
      <c r="H115" s="164">
        <v>75.599999999999994</v>
      </c>
      <c r="I115" s="164" t="e">
        <f>#REF!</f>
        <v>#REF!</v>
      </c>
      <c r="J115" s="164">
        <f>F115</f>
        <v>75.599999999999994</v>
      </c>
      <c r="K115" s="189"/>
      <c r="L115" s="164">
        <f t="shared" si="17"/>
        <v>0</v>
      </c>
      <c r="M115" s="190"/>
      <c r="N115" s="175"/>
      <c r="O115" s="167"/>
      <c r="P115" s="167"/>
      <c r="Q115" s="168"/>
      <c r="R115" s="168"/>
      <c r="S115" s="168"/>
      <c r="T115" s="168"/>
      <c r="U115" s="168"/>
      <c r="V115" s="168"/>
      <c r="W115" s="168"/>
      <c r="X115" s="168"/>
      <c r="Y115" s="168"/>
      <c r="Z115" s="168"/>
    </row>
    <row r="116" spans="1:26" s="191" customFormat="1" ht="38.15" hidden="1" customHeight="1">
      <c r="A116" s="121"/>
      <c r="B116" s="145" t="s">
        <v>174</v>
      </c>
      <c r="C116" s="164">
        <v>50</v>
      </c>
      <c r="D116" s="164">
        <v>50</v>
      </c>
      <c r="E116" s="82">
        <v>50</v>
      </c>
      <c r="F116" s="83">
        <f>D116</f>
        <v>50</v>
      </c>
      <c r="G116" s="82"/>
      <c r="H116" s="164">
        <v>50</v>
      </c>
      <c r="I116" s="164" t="e">
        <f>#REF!</f>
        <v>#REF!</v>
      </c>
      <c r="J116" s="164">
        <f>F116</f>
        <v>50</v>
      </c>
      <c r="K116" s="189"/>
      <c r="L116" s="164">
        <f t="shared" si="17"/>
        <v>0</v>
      </c>
      <c r="M116" s="190"/>
      <c r="N116" s="175"/>
      <c r="O116" s="167"/>
      <c r="P116" s="167"/>
      <c r="Q116" s="168"/>
      <c r="R116" s="168"/>
      <c r="S116" s="168"/>
      <c r="T116" s="168"/>
      <c r="U116" s="168"/>
      <c r="V116" s="168"/>
      <c r="W116" s="168"/>
      <c r="X116" s="168"/>
      <c r="Y116" s="168"/>
      <c r="Z116" s="168"/>
    </row>
    <row r="117" spans="1:26" s="169" customFormat="1" ht="20.149999999999999" customHeight="1">
      <c r="A117" s="121" t="s">
        <v>175</v>
      </c>
      <c r="B117" s="145" t="s">
        <v>69</v>
      </c>
      <c r="C117" s="164"/>
      <c r="D117" s="164"/>
      <c r="E117" s="82">
        <v>480.2</v>
      </c>
      <c r="F117" s="83">
        <v>660.2</v>
      </c>
      <c r="G117" s="82">
        <f>F117-E117</f>
        <v>180.00000000000006</v>
      </c>
      <c r="H117" s="164">
        <v>486.5</v>
      </c>
      <c r="I117" s="164">
        <v>430</v>
      </c>
      <c r="J117" s="164">
        <v>418.5</v>
      </c>
      <c r="K117" s="192"/>
      <c r="L117" s="164">
        <f t="shared" si="17"/>
        <v>241.70000000000005</v>
      </c>
      <c r="M117" s="190"/>
      <c r="N117" s="175"/>
      <c r="O117" s="167"/>
      <c r="P117" s="167"/>
      <c r="Q117" s="168"/>
      <c r="R117" s="168"/>
      <c r="S117" s="168"/>
      <c r="T117" s="168"/>
      <c r="U117" s="168"/>
      <c r="V117" s="168"/>
      <c r="W117" s="168"/>
      <c r="X117" s="168"/>
      <c r="Y117" s="168"/>
      <c r="Z117" s="168"/>
    </row>
    <row r="118" spans="1:26" s="169" customFormat="1" ht="20.149999999999999" customHeight="1">
      <c r="A118" s="121" t="s">
        <v>175</v>
      </c>
      <c r="B118" s="145" t="s">
        <v>176</v>
      </c>
      <c r="C118" s="164"/>
      <c r="D118" s="164"/>
      <c r="E118" s="82">
        <v>62.1</v>
      </c>
      <c r="F118" s="83">
        <f>3*23*90%</f>
        <v>62.1</v>
      </c>
      <c r="G118" s="82">
        <f>F118-E118</f>
        <v>0</v>
      </c>
      <c r="H118" s="164">
        <v>82.8</v>
      </c>
      <c r="I118" s="164">
        <v>94</v>
      </c>
      <c r="J118" s="164">
        <f>4*23*90%</f>
        <v>82.8</v>
      </c>
      <c r="K118" s="192"/>
      <c r="L118" s="164">
        <f t="shared" si="17"/>
        <v>-20.699999999999996</v>
      </c>
      <c r="M118" s="190"/>
      <c r="N118" s="175"/>
      <c r="O118" s="167"/>
      <c r="P118" s="167"/>
      <c r="Q118" s="168"/>
      <c r="R118" s="168"/>
      <c r="S118" s="168"/>
      <c r="T118" s="168"/>
      <c r="U118" s="168"/>
      <c r="V118" s="168"/>
      <c r="W118" s="168"/>
      <c r="X118" s="168"/>
      <c r="Y118" s="168"/>
      <c r="Z118" s="168"/>
    </row>
    <row r="119" spans="1:26" s="169" customFormat="1" ht="20.95" customHeight="1">
      <c r="A119" s="121" t="s">
        <v>175</v>
      </c>
      <c r="B119" s="145" t="s">
        <v>177</v>
      </c>
      <c r="C119" s="164"/>
      <c r="D119" s="164"/>
      <c r="E119" s="82">
        <v>11.7</v>
      </c>
      <c r="F119" s="83">
        <v>11.7</v>
      </c>
      <c r="G119" s="82">
        <f>F119-E119</f>
        <v>0</v>
      </c>
      <c r="H119" s="164">
        <v>11.700000000000001</v>
      </c>
      <c r="I119" s="164"/>
      <c r="J119" s="164">
        <f>1*13*90%</f>
        <v>11.700000000000001</v>
      </c>
      <c r="K119" s="192"/>
      <c r="L119" s="164">
        <f t="shared" si="17"/>
        <v>0</v>
      </c>
      <c r="M119" s="190"/>
      <c r="N119" s="175"/>
      <c r="O119" s="167"/>
      <c r="P119" s="167"/>
      <c r="Q119" s="168"/>
      <c r="R119" s="168"/>
      <c r="S119" s="168"/>
      <c r="T119" s="168"/>
      <c r="U119" s="168"/>
      <c r="V119" s="168"/>
      <c r="W119" s="168"/>
      <c r="X119" s="168"/>
      <c r="Y119" s="168"/>
      <c r="Z119" s="168"/>
    </row>
    <row r="120" spans="1:26" s="169" customFormat="1" ht="20.95" customHeight="1">
      <c r="A120" s="121" t="s">
        <v>175</v>
      </c>
      <c r="B120" s="133" t="s">
        <v>73</v>
      </c>
      <c r="C120" s="164"/>
      <c r="D120" s="164"/>
      <c r="E120" s="82"/>
      <c r="F120" s="83">
        <v>39</v>
      </c>
      <c r="G120" s="82">
        <f>F120-E120</f>
        <v>39</v>
      </c>
      <c r="H120" s="164"/>
      <c r="I120" s="164"/>
      <c r="J120" s="164"/>
      <c r="K120" s="192"/>
      <c r="L120" s="164"/>
      <c r="M120" s="190"/>
      <c r="N120" s="175"/>
      <c r="O120" s="167"/>
      <c r="P120" s="167"/>
      <c r="Q120" s="168"/>
      <c r="R120" s="168"/>
      <c r="S120" s="168"/>
      <c r="T120" s="168"/>
      <c r="U120" s="168"/>
      <c r="V120" s="168"/>
      <c r="W120" s="168"/>
      <c r="X120" s="168"/>
      <c r="Y120" s="168"/>
      <c r="Z120" s="168"/>
    </row>
    <row r="121" spans="1:26" s="169" customFormat="1" ht="20.149999999999999" customHeight="1">
      <c r="A121" s="121" t="s">
        <v>178</v>
      </c>
      <c r="B121" s="145" t="s">
        <v>179</v>
      </c>
      <c r="C121" s="164">
        <v>680</v>
      </c>
      <c r="D121" s="164">
        <v>680</v>
      </c>
      <c r="E121" s="82">
        <v>635</v>
      </c>
      <c r="F121" s="83">
        <f>580+50</f>
        <v>630</v>
      </c>
      <c r="G121" s="82">
        <f t="shared" ref="G121:G138" si="18">F121-E121</f>
        <v>-5</v>
      </c>
      <c r="H121" s="164">
        <v>635</v>
      </c>
      <c r="I121" s="164">
        <v>650</v>
      </c>
      <c r="J121" s="164">
        <v>660</v>
      </c>
      <c r="K121" s="192"/>
      <c r="L121" s="164">
        <f t="shared" si="17"/>
        <v>-30</v>
      </c>
      <c r="M121" s="190"/>
      <c r="N121" s="175"/>
      <c r="O121" s="167"/>
      <c r="P121" s="167"/>
      <c r="Q121" s="168"/>
      <c r="R121" s="168"/>
      <c r="S121" s="168"/>
      <c r="T121" s="168"/>
      <c r="U121" s="168"/>
      <c r="V121" s="168"/>
      <c r="W121" s="168"/>
      <c r="X121" s="168"/>
      <c r="Y121" s="168"/>
      <c r="Z121" s="168"/>
    </row>
    <row r="122" spans="1:26" s="169" customFormat="1" ht="34.200000000000003" customHeight="1">
      <c r="A122" s="121" t="s">
        <v>180</v>
      </c>
      <c r="B122" s="145" t="s">
        <v>181</v>
      </c>
      <c r="C122" s="164">
        <v>1181</v>
      </c>
      <c r="D122" s="164">
        <v>1181</v>
      </c>
      <c r="E122" s="82">
        <v>1209</v>
      </c>
      <c r="F122" s="83">
        <f>SUM(F123:F124)</f>
        <v>1209</v>
      </c>
      <c r="G122" s="82">
        <f t="shared" si="18"/>
        <v>0</v>
      </c>
      <c r="H122" s="164">
        <v>1209</v>
      </c>
      <c r="I122" s="164">
        <f>SUM(I123:I124)</f>
        <v>1059</v>
      </c>
      <c r="J122" s="164">
        <f>SUM(J123:J124)</f>
        <v>1059</v>
      </c>
      <c r="K122" s="192"/>
      <c r="L122" s="164">
        <f t="shared" si="17"/>
        <v>150</v>
      </c>
      <c r="M122" s="190"/>
      <c r="N122" s="175"/>
      <c r="O122" s="167"/>
      <c r="P122" s="167"/>
      <c r="Q122" s="168"/>
      <c r="R122" s="168"/>
      <c r="S122" s="168"/>
      <c r="T122" s="168"/>
      <c r="U122" s="168"/>
      <c r="V122" s="168"/>
      <c r="W122" s="168"/>
      <c r="X122" s="168"/>
      <c r="Y122" s="168"/>
      <c r="Z122" s="168"/>
    </row>
    <row r="123" spans="1:26" s="169" customFormat="1" ht="34.200000000000003" customHeight="1">
      <c r="A123" s="121" t="s">
        <v>175</v>
      </c>
      <c r="B123" s="145" t="s">
        <v>182</v>
      </c>
      <c r="C123" s="164"/>
      <c r="D123" s="164"/>
      <c r="E123" s="82">
        <v>859</v>
      </c>
      <c r="F123" s="83">
        <v>859</v>
      </c>
      <c r="G123" s="82">
        <f t="shared" si="18"/>
        <v>0</v>
      </c>
      <c r="H123" s="164">
        <v>859</v>
      </c>
      <c r="I123" s="164">
        <v>559</v>
      </c>
      <c r="J123" s="164">
        <v>559</v>
      </c>
      <c r="K123" s="192"/>
      <c r="L123" s="164">
        <f t="shared" si="17"/>
        <v>300</v>
      </c>
      <c r="M123" s="190"/>
      <c r="N123" s="175"/>
      <c r="O123" s="167"/>
      <c r="P123" s="167"/>
      <c r="Q123" s="168"/>
      <c r="R123" s="168"/>
      <c r="S123" s="168"/>
      <c r="T123" s="168"/>
      <c r="U123" s="168"/>
      <c r="V123" s="168"/>
      <c r="W123" s="168"/>
      <c r="X123" s="168"/>
      <c r="Y123" s="168"/>
      <c r="Z123" s="168"/>
    </row>
    <row r="124" spans="1:26" s="169" customFormat="1" ht="26.2" customHeight="1">
      <c r="A124" s="121" t="s">
        <v>175</v>
      </c>
      <c r="B124" s="145" t="s">
        <v>183</v>
      </c>
      <c r="C124" s="193"/>
      <c r="D124" s="194"/>
      <c r="E124" s="82">
        <v>350</v>
      </c>
      <c r="F124" s="83">
        <v>350</v>
      </c>
      <c r="G124" s="82">
        <f t="shared" si="18"/>
        <v>0</v>
      </c>
      <c r="H124" s="164">
        <v>350</v>
      </c>
      <c r="I124" s="164">
        <v>500</v>
      </c>
      <c r="J124" s="164">
        <v>500</v>
      </c>
      <c r="K124" s="192"/>
      <c r="L124" s="164">
        <f t="shared" si="17"/>
        <v>-150</v>
      </c>
      <c r="M124" s="165"/>
      <c r="N124" s="175"/>
      <c r="O124" s="167"/>
      <c r="P124" s="167"/>
      <c r="Q124" s="168"/>
      <c r="R124" s="168"/>
      <c r="S124" s="168"/>
      <c r="T124" s="168"/>
      <c r="U124" s="168"/>
      <c r="V124" s="168"/>
      <c r="W124" s="168"/>
      <c r="X124" s="168"/>
      <c r="Y124" s="168"/>
      <c r="Z124" s="168"/>
    </row>
    <row r="125" spans="1:26" s="169" customFormat="1" ht="28.15" customHeight="1">
      <c r="A125" s="121" t="s">
        <v>184</v>
      </c>
      <c r="B125" s="145" t="s">
        <v>185</v>
      </c>
      <c r="C125" s="164"/>
      <c r="D125" s="164"/>
      <c r="E125" s="82">
        <v>195</v>
      </c>
      <c r="F125" s="83">
        <v>205</v>
      </c>
      <c r="G125" s="82">
        <f t="shared" si="18"/>
        <v>10</v>
      </c>
      <c r="H125" s="164">
        <v>254</v>
      </c>
      <c r="I125" s="164"/>
      <c r="J125" s="164">
        <v>200</v>
      </c>
      <c r="K125" s="192"/>
      <c r="L125" s="164">
        <f t="shared" si="17"/>
        <v>5</v>
      </c>
      <c r="M125" s="190"/>
      <c r="N125" s="175"/>
      <c r="O125" s="167"/>
      <c r="P125" s="167"/>
      <c r="Q125" s="168"/>
      <c r="R125" s="168"/>
      <c r="S125" s="168"/>
      <c r="T125" s="168"/>
      <c r="U125" s="168"/>
      <c r="V125" s="168"/>
      <c r="W125" s="168"/>
      <c r="X125" s="168"/>
      <c r="Y125" s="168"/>
      <c r="Z125" s="168"/>
    </row>
    <row r="126" spans="1:26" s="169" customFormat="1" ht="28.35" hidden="1" customHeight="1">
      <c r="A126" s="121">
        <v>5</v>
      </c>
      <c r="B126" s="145" t="s">
        <v>186</v>
      </c>
      <c r="C126" s="164"/>
      <c r="D126" s="164"/>
      <c r="E126" s="82"/>
      <c r="F126" s="83"/>
      <c r="G126" s="82">
        <f t="shared" si="18"/>
        <v>0</v>
      </c>
      <c r="H126" s="164"/>
      <c r="I126" s="164"/>
      <c r="J126" s="164"/>
      <c r="K126" s="192"/>
      <c r="L126" s="164">
        <f t="shared" si="17"/>
        <v>0</v>
      </c>
      <c r="M126" s="190"/>
      <c r="N126" s="175"/>
      <c r="O126" s="167"/>
      <c r="P126" s="167"/>
      <c r="Q126" s="168"/>
      <c r="R126" s="168"/>
      <c r="S126" s="168"/>
      <c r="T126" s="168"/>
      <c r="U126" s="168"/>
      <c r="V126" s="168"/>
      <c r="W126" s="168"/>
      <c r="X126" s="168"/>
      <c r="Y126" s="168"/>
      <c r="Z126" s="168"/>
    </row>
    <row r="127" spans="1:26" s="169" customFormat="1" ht="28.35" hidden="1" customHeight="1">
      <c r="A127" s="121">
        <v>6</v>
      </c>
      <c r="B127" s="145" t="s">
        <v>187</v>
      </c>
      <c r="C127" s="164"/>
      <c r="D127" s="164"/>
      <c r="E127" s="82"/>
      <c r="F127" s="83"/>
      <c r="G127" s="82">
        <f t="shared" si="18"/>
        <v>0</v>
      </c>
      <c r="H127" s="164"/>
      <c r="I127" s="164"/>
      <c r="J127" s="164"/>
      <c r="K127" s="192"/>
      <c r="L127" s="164">
        <f t="shared" si="17"/>
        <v>0</v>
      </c>
      <c r="M127" s="190"/>
      <c r="N127" s="175"/>
      <c r="O127" s="167"/>
      <c r="P127" s="167"/>
      <c r="Q127" s="168"/>
      <c r="R127" s="168"/>
      <c r="S127" s="168"/>
      <c r="T127" s="168"/>
      <c r="U127" s="168"/>
      <c r="V127" s="168"/>
      <c r="W127" s="168"/>
      <c r="X127" s="168"/>
      <c r="Y127" s="168"/>
      <c r="Z127" s="168"/>
    </row>
    <row r="128" spans="1:26" s="191" customFormat="1" ht="28.35" hidden="1" customHeight="1">
      <c r="A128" s="121">
        <v>5</v>
      </c>
      <c r="B128" s="145" t="s">
        <v>188</v>
      </c>
      <c r="C128" s="164">
        <v>250</v>
      </c>
      <c r="D128" s="164">
        <v>250</v>
      </c>
      <c r="E128" s="82">
        <v>0</v>
      </c>
      <c r="F128" s="83">
        <v>0</v>
      </c>
      <c r="G128" s="82">
        <f t="shared" si="18"/>
        <v>0</v>
      </c>
      <c r="H128" s="164">
        <v>0</v>
      </c>
      <c r="I128" s="164">
        <v>150</v>
      </c>
      <c r="J128" s="164">
        <v>150</v>
      </c>
      <c r="K128" s="192"/>
      <c r="L128" s="164">
        <f t="shared" si="17"/>
        <v>-150</v>
      </c>
      <c r="M128" s="190"/>
      <c r="N128" s="175"/>
      <c r="O128" s="167"/>
      <c r="P128" s="167"/>
      <c r="Q128" s="168"/>
      <c r="R128" s="168"/>
      <c r="S128" s="168"/>
      <c r="T128" s="168"/>
      <c r="U128" s="168"/>
      <c r="V128" s="168"/>
      <c r="W128" s="168"/>
      <c r="X128" s="168"/>
      <c r="Y128" s="168"/>
      <c r="Z128" s="168"/>
    </row>
    <row r="129" spans="1:26" s="191" customFormat="1" ht="28.35" hidden="1" customHeight="1">
      <c r="A129" s="121">
        <v>5</v>
      </c>
      <c r="B129" s="145" t="s">
        <v>189</v>
      </c>
      <c r="C129" s="164">
        <v>70</v>
      </c>
      <c r="D129" s="164">
        <v>70</v>
      </c>
      <c r="E129" s="82">
        <v>0</v>
      </c>
      <c r="F129" s="83">
        <v>0</v>
      </c>
      <c r="G129" s="82">
        <f t="shared" si="18"/>
        <v>0</v>
      </c>
      <c r="H129" s="164">
        <v>0</v>
      </c>
      <c r="I129" s="164">
        <v>70</v>
      </c>
      <c r="J129" s="164">
        <v>70</v>
      </c>
      <c r="K129" s="192"/>
      <c r="L129" s="164">
        <f t="shared" si="17"/>
        <v>-70</v>
      </c>
      <c r="M129" s="190"/>
      <c r="N129" s="175"/>
      <c r="O129" s="167"/>
      <c r="P129" s="167"/>
      <c r="Q129" s="168"/>
      <c r="R129" s="168"/>
      <c r="S129" s="168"/>
      <c r="T129" s="168"/>
      <c r="U129" s="168"/>
      <c r="V129" s="168"/>
      <c r="W129" s="168"/>
      <c r="X129" s="168"/>
      <c r="Y129" s="168"/>
      <c r="Z129" s="168"/>
    </row>
    <row r="130" spans="1:26" s="169" customFormat="1" ht="28.35" customHeight="1">
      <c r="A130" s="121" t="s">
        <v>190</v>
      </c>
      <c r="B130" s="145" t="s">
        <v>191</v>
      </c>
      <c r="C130" s="164">
        <v>50</v>
      </c>
      <c r="D130" s="164">
        <v>50</v>
      </c>
      <c r="E130" s="82">
        <v>50</v>
      </c>
      <c r="F130" s="83">
        <v>50</v>
      </c>
      <c r="G130" s="82">
        <f t="shared" si="18"/>
        <v>0</v>
      </c>
      <c r="H130" s="164">
        <v>50</v>
      </c>
      <c r="I130" s="164">
        <v>50</v>
      </c>
      <c r="J130" s="164">
        <v>50</v>
      </c>
      <c r="K130" s="192"/>
      <c r="L130" s="164">
        <f t="shared" si="17"/>
        <v>0</v>
      </c>
      <c r="M130" s="190"/>
      <c r="N130" s="175"/>
      <c r="O130" s="167"/>
      <c r="P130" s="167"/>
      <c r="Q130" s="168"/>
      <c r="R130" s="168"/>
      <c r="S130" s="168"/>
      <c r="T130" s="168"/>
      <c r="U130" s="168"/>
      <c r="V130" s="168"/>
      <c r="W130" s="168"/>
      <c r="X130" s="168"/>
      <c r="Y130" s="168"/>
      <c r="Z130" s="168"/>
    </row>
    <row r="131" spans="1:26" s="195" customFormat="1" ht="28.35" customHeight="1">
      <c r="A131" s="121" t="s">
        <v>192</v>
      </c>
      <c r="B131" s="145" t="s">
        <v>193</v>
      </c>
      <c r="C131" s="164">
        <v>50</v>
      </c>
      <c r="D131" s="164">
        <v>50</v>
      </c>
      <c r="E131" s="82">
        <v>80</v>
      </c>
      <c r="F131" s="83">
        <v>80</v>
      </c>
      <c r="G131" s="82">
        <f t="shared" si="18"/>
        <v>0</v>
      </c>
      <c r="H131" s="164">
        <v>50</v>
      </c>
      <c r="I131" s="164">
        <v>50</v>
      </c>
      <c r="J131" s="164">
        <v>50</v>
      </c>
      <c r="K131" s="192"/>
      <c r="L131" s="164">
        <f t="shared" si="17"/>
        <v>30</v>
      </c>
      <c r="M131" s="190"/>
      <c r="N131" s="175"/>
      <c r="O131" s="167"/>
      <c r="P131" s="167"/>
      <c r="Q131" s="168"/>
      <c r="R131" s="168"/>
      <c r="S131" s="168"/>
      <c r="T131" s="168"/>
      <c r="U131" s="168"/>
      <c r="V131" s="168"/>
      <c r="W131" s="168"/>
      <c r="X131" s="168"/>
      <c r="Y131" s="168"/>
      <c r="Z131" s="168"/>
    </row>
    <row r="132" spans="1:26" s="195" customFormat="1" ht="28.35" customHeight="1">
      <c r="A132" s="121" t="s">
        <v>194</v>
      </c>
      <c r="B132" s="145" t="s">
        <v>195</v>
      </c>
      <c r="C132" s="164">
        <v>3055</v>
      </c>
      <c r="D132" s="164">
        <v>3055</v>
      </c>
      <c r="E132" s="82">
        <v>8620</v>
      </c>
      <c r="F132" s="83">
        <f>SUM(F133:F135)+F136+F137</f>
        <v>13070</v>
      </c>
      <c r="G132" s="82">
        <f t="shared" si="18"/>
        <v>4450</v>
      </c>
      <c r="H132" s="164" t="e">
        <f>#REF!+H133+H134+H135+H136+H137</f>
        <v>#REF!</v>
      </c>
      <c r="I132" s="164">
        <f>SUM(I133:I135)</f>
        <v>3703</v>
      </c>
      <c r="J132" s="164">
        <f>SUM(J133:J135)+J136+J137</f>
        <v>12727</v>
      </c>
      <c r="K132" s="192"/>
      <c r="L132" s="164">
        <f t="shared" si="17"/>
        <v>343</v>
      </c>
      <c r="M132" s="190">
        <f>6100+1425-4664</f>
        <v>2861</v>
      </c>
      <c r="N132" s="175"/>
      <c r="O132" s="167"/>
      <c r="P132" s="167"/>
      <c r="Q132" s="168"/>
      <c r="R132" s="168"/>
      <c r="S132" s="168"/>
      <c r="T132" s="168"/>
      <c r="U132" s="168"/>
      <c r="V132" s="168"/>
      <c r="W132" s="168"/>
      <c r="X132" s="168"/>
      <c r="Y132" s="168"/>
      <c r="Z132" s="168"/>
    </row>
    <row r="133" spans="1:26" s="195" customFormat="1" ht="34.549999999999997" customHeight="1">
      <c r="A133" s="196" t="s">
        <v>175</v>
      </c>
      <c r="B133" s="145" t="s">
        <v>196</v>
      </c>
      <c r="C133" s="164">
        <v>300</v>
      </c>
      <c r="D133" s="164">
        <v>300</v>
      </c>
      <c r="E133" s="82">
        <v>450</v>
      </c>
      <c r="F133" s="83">
        <v>450</v>
      </c>
      <c r="G133" s="82">
        <f t="shared" si="18"/>
        <v>0</v>
      </c>
      <c r="H133" s="164">
        <v>450</v>
      </c>
      <c r="I133" s="164">
        <v>400</v>
      </c>
      <c r="J133" s="164">
        <v>400</v>
      </c>
      <c r="K133" s="192">
        <v>500</v>
      </c>
      <c r="L133" s="164">
        <f t="shared" si="17"/>
        <v>50</v>
      </c>
      <c r="M133" s="197">
        <f>E133+E134+E136</f>
        <v>2520</v>
      </c>
      <c r="N133" s="175"/>
      <c r="O133" s="167"/>
      <c r="P133" s="167"/>
      <c r="Q133" s="168"/>
      <c r="R133" s="168"/>
      <c r="S133" s="168"/>
      <c r="T133" s="168"/>
      <c r="U133" s="168"/>
      <c r="V133" s="168"/>
      <c r="W133" s="168"/>
      <c r="X133" s="168"/>
      <c r="Y133" s="168"/>
      <c r="Z133" s="168"/>
    </row>
    <row r="134" spans="1:26" s="195" customFormat="1" ht="34.549999999999997" customHeight="1">
      <c r="A134" s="196" t="s">
        <v>175</v>
      </c>
      <c r="B134" s="145" t="s">
        <v>197</v>
      </c>
      <c r="C134" s="164"/>
      <c r="D134" s="164"/>
      <c r="E134" s="82">
        <v>70</v>
      </c>
      <c r="F134" s="83">
        <v>70</v>
      </c>
      <c r="G134" s="82">
        <f t="shared" si="18"/>
        <v>0</v>
      </c>
      <c r="H134" s="164">
        <v>70</v>
      </c>
      <c r="I134" s="164">
        <v>70</v>
      </c>
      <c r="J134" s="164">
        <v>67</v>
      </c>
      <c r="K134" s="198"/>
      <c r="L134" s="164">
        <f t="shared" si="17"/>
        <v>3</v>
      </c>
      <c r="M134" s="190"/>
      <c r="N134" s="175"/>
      <c r="O134" s="167"/>
      <c r="P134" s="167"/>
      <c r="Q134" s="168"/>
      <c r="R134" s="168"/>
      <c r="S134" s="168"/>
      <c r="T134" s="168"/>
      <c r="U134" s="168"/>
      <c r="V134" s="168"/>
      <c r="W134" s="168"/>
      <c r="X134" s="168"/>
      <c r="Y134" s="168"/>
      <c r="Z134" s="168"/>
    </row>
    <row r="135" spans="1:26" s="169" customFormat="1" ht="34.700000000000003" customHeight="1">
      <c r="A135" s="196" t="s">
        <v>175</v>
      </c>
      <c r="B135" s="145" t="s">
        <v>198</v>
      </c>
      <c r="C135" s="164">
        <v>2144</v>
      </c>
      <c r="D135" s="164">
        <v>2144</v>
      </c>
      <c r="E135" s="82">
        <v>6100</v>
      </c>
      <c r="F135" s="83">
        <v>9550</v>
      </c>
      <c r="G135" s="82">
        <f t="shared" si="18"/>
        <v>3450</v>
      </c>
      <c r="H135" s="164">
        <v>6100</v>
      </c>
      <c r="I135" s="164">
        <v>3233</v>
      </c>
      <c r="J135" s="164">
        <v>3233</v>
      </c>
      <c r="K135" s="198"/>
      <c r="L135" s="164">
        <f t="shared" si="17"/>
        <v>6317</v>
      </c>
      <c r="M135" s="190"/>
      <c r="N135" s="175"/>
      <c r="O135" s="167"/>
      <c r="P135" s="167"/>
      <c r="Q135" s="168"/>
      <c r="R135" s="168"/>
      <c r="S135" s="168"/>
      <c r="T135" s="168"/>
      <c r="U135" s="168"/>
      <c r="V135" s="168"/>
      <c r="W135" s="168"/>
      <c r="X135" s="168"/>
      <c r="Y135" s="168"/>
      <c r="Z135" s="168"/>
    </row>
    <row r="136" spans="1:26" s="195" customFormat="1" ht="34.549999999999997" customHeight="1">
      <c r="A136" s="196" t="s">
        <v>175</v>
      </c>
      <c r="B136" s="145" t="s">
        <v>199</v>
      </c>
      <c r="C136" s="164">
        <v>250</v>
      </c>
      <c r="D136" s="164">
        <v>250</v>
      </c>
      <c r="E136" s="82">
        <v>2000</v>
      </c>
      <c r="F136" s="83">
        <v>3000</v>
      </c>
      <c r="G136" s="82">
        <f t="shared" si="18"/>
        <v>1000</v>
      </c>
      <c r="H136" s="164">
        <v>2000</v>
      </c>
      <c r="I136" s="164">
        <f>3456-80.6-165+904-10-517-80</f>
        <v>3507.3999999999996</v>
      </c>
      <c r="J136" s="164">
        <v>3000</v>
      </c>
      <c r="K136" s="192"/>
      <c r="L136" s="164">
        <f t="shared" si="17"/>
        <v>0</v>
      </c>
      <c r="M136" s="190" t="s">
        <v>200</v>
      </c>
      <c r="N136" s="175"/>
      <c r="O136" s="167"/>
      <c r="P136" s="167"/>
      <c r="Q136" s="168"/>
      <c r="R136" s="168"/>
      <c r="S136" s="168"/>
      <c r="T136" s="168"/>
      <c r="U136" s="168"/>
      <c r="V136" s="168"/>
      <c r="W136" s="168"/>
      <c r="X136" s="168"/>
      <c r="Y136" s="168"/>
      <c r="Z136" s="168"/>
    </row>
    <row r="137" spans="1:26" s="199" customFormat="1" ht="34.549999999999997" hidden="1" customHeight="1">
      <c r="A137" s="121" t="s">
        <v>201</v>
      </c>
      <c r="B137" s="145" t="s">
        <v>202</v>
      </c>
      <c r="C137" s="164"/>
      <c r="D137" s="164"/>
      <c r="E137" s="82">
        <v>0</v>
      </c>
      <c r="F137" s="83">
        <v>0</v>
      </c>
      <c r="G137" s="82">
        <f t="shared" si="18"/>
        <v>0</v>
      </c>
      <c r="H137" s="164">
        <v>5771</v>
      </c>
      <c r="I137" s="164"/>
      <c r="J137" s="164">
        <f>4500+1192-30+1120-488-102-165</f>
        <v>6027</v>
      </c>
      <c r="K137" s="192"/>
      <c r="L137" s="164">
        <f t="shared" si="17"/>
        <v>-6027</v>
      </c>
      <c r="M137" s="165">
        <f>F137-H137</f>
        <v>-5771</v>
      </c>
      <c r="N137" s="175"/>
      <c r="O137" s="167"/>
      <c r="P137" s="167"/>
      <c r="Q137" s="168"/>
      <c r="R137" s="168"/>
      <c r="S137" s="168"/>
      <c r="T137" s="168"/>
      <c r="U137" s="168"/>
      <c r="V137" s="168"/>
      <c r="W137" s="168"/>
      <c r="X137" s="168"/>
      <c r="Y137" s="168"/>
      <c r="Z137" s="168"/>
    </row>
    <row r="138" spans="1:26" s="195" customFormat="1" ht="34.549999999999997" customHeight="1">
      <c r="A138" s="121" t="s">
        <v>201</v>
      </c>
      <c r="B138" s="145" t="s">
        <v>203</v>
      </c>
      <c r="C138" s="164"/>
      <c r="D138" s="164"/>
      <c r="E138" s="82">
        <v>20728</v>
      </c>
      <c r="F138" s="83">
        <f>11258+20000+3897-200-24+855+17-1-16+200+113.6-54-150+284-5</f>
        <v>36174.6</v>
      </c>
      <c r="G138" s="82">
        <f t="shared" si="18"/>
        <v>15446.599999999999</v>
      </c>
      <c r="H138" s="164"/>
      <c r="I138" s="164"/>
      <c r="J138" s="164">
        <f>4500+1192-30+1120-488-102-165</f>
        <v>6027</v>
      </c>
      <c r="K138" s="192"/>
      <c r="L138" s="164">
        <f>F138-J138</f>
        <v>30147.599999999999</v>
      </c>
      <c r="M138" s="165">
        <f>11258+(7057-3000)+4192+403+400</f>
        <v>20310</v>
      </c>
      <c r="N138" s="98"/>
      <c r="O138" s="167"/>
      <c r="P138" s="167"/>
      <c r="Q138" s="168"/>
      <c r="R138" s="168"/>
      <c r="S138" s="168"/>
      <c r="T138" s="168"/>
      <c r="U138" s="168"/>
      <c r="V138" s="168"/>
      <c r="W138" s="168"/>
      <c r="X138" s="168"/>
      <c r="Y138" s="168"/>
      <c r="Z138" s="168"/>
    </row>
    <row r="139" spans="1:26" s="195" customFormat="1" ht="34.549999999999997" hidden="1" customHeight="1">
      <c r="A139" s="121" t="s">
        <v>204</v>
      </c>
      <c r="B139" s="145" t="s">
        <v>205</v>
      </c>
      <c r="C139" s="164"/>
      <c r="D139" s="164"/>
      <c r="E139" s="82"/>
      <c r="F139" s="83"/>
      <c r="G139" s="82"/>
      <c r="H139" s="164"/>
      <c r="I139" s="164"/>
      <c r="J139" s="164"/>
      <c r="K139" s="192"/>
      <c r="L139" s="164"/>
      <c r="M139" s="165"/>
      <c r="N139" s="200"/>
      <c r="O139" s="167"/>
      <c r="P139" s="167"/>
      <c r="Q139" s="168"/>
      <c r="R139" s="168"/>
      <c r="S139" s="168"/>
      <c r="T139" s="168"/>
      <c r="U139" s="168"/>
      <c r="V139" s="168"/>
      <c r="W139" s="168"/>
      <c r="X139" s="168"/>
      <c r="Y139" s="168"/>
      <c r="Z139" s="168"/>
    </row>
    <row r="140" spans="1:26" s="76" customFormat="1" ht="21.8" customHeight="1">
      <c r="A140" s="64" t="s">
        <v>29</v>
      </c>
      <c r="B140" s="58" t="s">
        <v>206</v>
      </c>
      <c r="C140" s="59" t="e">
        <f>#REF!+#REF!+#REF!</f>
        <v>#REF!</v>
      </c>
      <c r="D140" s="59" t="e">
        <f>#REF!+#REF!+#REF!</f>
        <v>#REF!</v>
      </c>
      <c r="E140" s="62">
        <f>E141+E143+E145+E147+E142+E146</f>
        <v>37216</v>
      </c>
      <c r="F140" s="62">
        <f>F141+F143+F145+F147+F142+F146+F144</f>
        <v>49187</v>
      </c>
      <c r="G140" s="62">
        <f>G141+G143+G145+G147+G142+G146</f>
        <v>10851</v>
      </c>
      <c r="H140" s="62">
        <f>H141+H143+H145+H147+H142+H146</f>
        <v>31695</v>
      </c>
      <c r="I140" s="62">
        <f>I141+I143+I145+I147+I142+I146</f>
        <v>27607.200000000001</v>
      </c>
      <c r="J140" s="62">
        <f>J141+J143+J145+J147+J142+J146</f>
        <v>27300.2</v>
      </c>
      <c r="K140" s="201">
        <f>K141+K143+K145+K147+K142+K146</f>
        <v>0</v>
      </c>
      <c r="L140" s="59">
        <f t="shared" si="17"/>
        <v>21886.799999999999</v>
      </c>
      <c r="M140" s="85">
        <f>F140-E140</f>
        <v>11971</v>
      </c>
      <c r="N140" s="55" t="e">
        <f>#REF!-#REF!</f>
        <v>#REF!</v>
      </c>
      <c r="O140" s="74"/>
      <c r="P140" s="74"/>
    </row>
    <row r="141" spans="1:26" s="169" customFormat="1" ht="28.35" customHeight="1">
      <c r="A141" s="102">
        <v>1</v>
      </c>
      <c r="B141" s="145" t="s">
        <v>207</v>
      </c>
      <c r="C141" s="164">
        <f>26872+3354</f>
        <v>30226</v>
      </c>
      <c r="D141" s="164">
        <f>C141</f>
        <v>30226</v>
      </c>
      <c r="E141" s="82">
        <v>34890</v>
      </c>
      <c r="F141" s="83">
        <f>30974+12649</f>
        <v>43623</v>
      </c>
      <c r="G141" s="82">
        <f>F141-E141</f>
        <v>8733</v>
      </c>
      <c r="H141" s="164">
        <v>30974</v>
      </c>
      <c r="I141" s="164">
        <f>26872+233</f>
        <v>27105</v>
      </c>
      <c r="J141" s="164">
        <v>26774</v>
      </c>
      <c r="K141" s="189"/>
      <c r="L141" s="164">
        <f t="shared" si="17"/>
        <v>16849</v>
      </c>
      <c r="M141" s="190"/>
      <c r="N141" s="175"/>
      <c r="O141" s="167"/>
      <c r="P141" s="167"/>
      <c r="Q141" s="168"/>
      <c r="R141" s="168"/>
      <c r="S141" s="168"/>
      <c r="T141" s="168"/>
      <c r="U141" s="168"/>
      <c r="V141" s="168"/>
      <c r="W141" s="168"/>
      <c r="X141" s="168"/>
      <c r="Y141" s="168"/>
      <c r="Z141" s="168"/>
    </row>
    <row r="142" spans="1:26" s="169" customFormat="1" ht="24.25" customHeight="1">
      <c r="A142" s="102">
        <v>2</v>
      </c>
      <c r="B142" s="145" t="s">
        <v>208</v>
      </c>
      <c r="C142" s="164"/>
      <c r="D142" s="172"/>
      <c r="E142" s="82">
        <v>1765</v>
      </c>
      <c r="F142" s="83">
        <v>3693</v>
      </c>
      <c r="G142" s="82">
        <f>F142-E142</f>
        <v>1928</v>
      </c>
      <c r="H142" s="164"/>
      <c r="I142" s="164"/>
      <c r="J142" s="164"/>
      <c r="K142" s="189"/>
      <c r="L142" s="164"/>
      <c r="M142" s="202"/>
      <c r="N142" s="175"/>
      <c r="O142" s="167"/>
      <c r="P142" s="167"/>
      <c r="Q142" s="168"/>
      <c r="R142" s="168"/>
      <c r="S142" s="168"/>
      <c r="T142" s="168"/>
      <c r="U142" s="168"/>
      <c r="V142" s="168"/>
      <c r="W142" s="168"/>
      <c r="X142" s="168"/>
      <c r="Y142" s="168"/>
      <c r="Z142" s="168"/>
    </row>
    <row r="143" spans="1:26" s="169" customFormat="1" ht="24.25" customHeight="1">
      <c r="A143" s="102">
        <v>3</v>
      </c>
      <c r="B143" s="145" t="s">
        <v>209</v>
      </c>
      <c r="C143" s="164">
        <v>100</v>
      </c>
      <c r="D143" s="172">
        <f>C143</f>
        <v>100</v>
      </c>
      <c r="E143" s="82">
        <v>300</v>
      </c>
      <c r="F143" s="83">
        <v>300</v>
      </c>
      <c r="G143" s="82">
        <f t="shared" ref="G143:G161" si="19">F143-E143</f>
        <v>0</v>
      </c>
      <c r="H143" s="164">
        <v>300</v>
      </c>
      <c r="I143" s="164">
        <v>300</v>
      </c>
      <c r="J143" s="164">
        <v>300</v>
      </c>
      <c r="K143" s="189"/>
      <c r="L143" s="164">
        <f t="shared" si="17"/>
        <v>0</v>
      </c>
      <c r="M143" s="202"/>
      <c r="N143" s="175"/>
      <c r="O143" s="167"/>
      <c r="P143" s="167"/>
      <c r="Q143" s="168"/>
      <c r="R143" s="168"/>
      <c r="S143" s="168"/>
      <c r="T143" s="168"/>
      <c r="U143" s="168"/>
      <c r="V143" s="168"/>
      <c r="W143" s="168"/>
      <c r="X143" s="168"/>
      <c r="Y143" s="168"/>
      <c r="Z143" s="168"/>
    </row>
    <row r="144" spans="1:26" s="169" customFormat="1" ht="51.75" customHeight="1">
      <c r="A144" s="102">
        <v>4</v>
      </c>
      <c r="B144" s="145" t="s">
        <v>210</v>
      </c>
      <c r="C144" s="164"/>
      <c r="D144" s="172"/>
      <c r="E144" s="82"/>
      <c r="F144" s="83">
        <v>1120</v>
      </c>
      <c r="G144" s="82"/>
      <c r="H144" s="164"/>
      <c r="I144" s="164"/>
      <c r="J144" s="164"/>
      <c r="K144" s="189"/>
      <c r="L144" s="164"/>
      <c r="M144" s="202"/>
      <c r="N144" s="175"/>
      <c r="O144" s="167"/>
      <c r="P144" s="167"/>
      <c r="Q144" s="168"/>
      <c r="R144" s="168"/>
      <c r="S144" s="168"/>
      <c r="T144" s="168"/>
      <c r="U144" s="168"/>
      <c r="V144" s="168"/>
      <c r="W144" s="168"/>
      <c r="X144" s="168"/>
      <c r="Y144" s="168"/>
      <c r="Z144" s="168"/>
    </row>
    <row r="145" spans="1:26" s="207" customFormat="1" ht="38.299999999999997" customHeight="1">
      <c r="A145" s="102">
        <v>5</v>
      </c>
      <c r="B145" s="145" t="s">
        <v>211</v>
      </c>
      <c r="C145" s="172"/>
      <c r="D145" s="172"/>
      <c r="E145" s="82">
        <v>161</v>
      </c>
      <c r="F145" s="83">
        <v>161</v>
      </c>
      <c r="G145" s="82">
        <f t="shared" si="19"/>
        <v>0</v>
      </c>
      <c r="H145" s="164">
        <v>161</v>
      </c>
      <c r="I145" s="164">
        <v>82.2</v>
      </c>
      <c r="J145" s="203">
        <f>354*0.3</f>
        <v>106.2</v>
      </c>
      <c r="K145" s="189"/>
      <c r="L145" s="203">
        <f t="shared" si="17"/>
        <v>54.8</v>
      </c>
      <c r="M145" s="204"/>
      <c r="N145" s="10"/>
      <c r="O145" s="205"/>
      <c r="P145" s="205"/>
      <c r="Q145" s="206"/>
      <c r="R145" s="206"/>
      <c r="S145" s="206"/>
      <c r="T145" s="206"/>
      <c r="U145" s="206"/>
      <c r="V145" s="206"/>
      <c r="W145" s="206"/>
      <c r="X145" s="206"/>
      <c r="Y145" s="206"/>
      <c r="Z145" s="206"/>
    </row>
    <row r="146" spans="1:26" s="207" customFormat="1" ht="39.799999999999997" customHeight="1">
      <c r="A146" s="208">
        <v>6</v>
      </c>
      <c r="B146" s="145" t="s">
        <v>212</v>
      </c>
      <c r="C146" s="172">
        <v>48</v>
      </c>
      <c r="D146" s="172">
        <v>48</v>
      </c>
      <c r="E146" s="82"/>
      <c r="F146" s="172">
        <v>160</v>
      </c>
      <c r="G146" s="82">
        <f t="shared" si="19"/>
        <v>160</v>
      </c>
      <c r="H146" s="164">
        <v>160</v>
      </c>
      <c r="I146" s="172">
        <v>120</v>
      </c>
      <c r="J146" s="164">
        <v>120</v>
      </c>
      <c r="K146" s="209"/>
      <c r="L146" s="164">
        <f t="shared" si="17"/>
        <v>40</v>
      </c>
      <c r="M146" s="204"/>
      <c r="N146" s="10"/>
      <c r="O146" s="205"/>
      <c r="P146" s="205"/>
      <c r="Q146" s="206"/>
      <c r="R146" s="206"/>
      <c r="S146" s="206"/>
      <c r="T146" s="206"/>
      <c r="U146" s="206"/>
      <c r="V146" s="206"/>
      <c r="W146" s="206"/>
      <c r="X146" s="206"/>
      <c r="Y146" s="206"/>
      <c r="Z146" s="206"/>
    </row>
    <row r="147" spans="1:26" s="207" customFormat="1" ht="26.85" customHeight="1">
      <c r="A147" s="102">
        <v>7</v>
      </c>
      <c r="B147" s="145" t="s">
        <v>213</v>
      </c>
      <c r="C147" s="172"/>
      <c r="D147" s="172"/>
      <c r="E147" s="82">
        <v>100</v>
      </c>
      <c r="F147" s="83">
        <v>130</v>
      </c>
      <c r="G147" s="82">
        <f t="shared" si="19"/>
        <v>30</v>
      </c>
      <c r="H147" s="164">
        <v>100</v>
      </c>
      <c r="I147" s="164"/>
      <c r="J147" s="203"/>
      <c r="K147" s="210"/>
      <c r="L147" s="203"/>
      <c r="M147" s="204"/>
      <c r="N147" s="10"/>
      <c r="O147" s="205"/>
      <c r="P147" s="205"/>
      <c r="Q147" s="206"/>
      <c r="R147" s="206"/>
      <c r="S147" s="206"/>
      <c r="T147" s="206"/>
      <c r="U147" s="206"/>
      <c r="V147" s="206"/>
      <c r="W147" s="206"/>
      <c r="X147" s="206"/>
      <c r="Y147" s="206"/>
      <c r="Z147" s="206"/>
    </row>
    <row r="148" spans="1:26" s="77" customFormat="1" ht="21.8" customHeight="1">
      <c r="A148" s="64" t="s">
        <v>214</v>
      </c>
      <c r="B148" s="58" t="s">
        <v>215</v>
      </c>
      <c r="C148" s="59">
        <f t="shared" ref="C148:K148" si="20">C149+C163</f>
        <v>1946</v>
      </c>
      <c r="D148" s="59">
        <f t="shared" si="20"/>
        <v>1946</v>
      </c>
      <c r="E148" s="62">
        <f t="shared" si="20"/>
        <v>5342</v>
      </c>
      <c r="F148" s="62">
        <f t="shared" si="20"/>
        <v>8498</v>
      </c>
      <c r="G148" s="62">
        <f>G149+G163</f>
        <v>3156</v>
      </c>
      <c r="H148" s="59">
        <f t="shared" si="20"/>
        <v>5865</v>
      </c>
      <c r="I148" s="59" t="e">
        <f t="shared" si="20"/>
        <v>#REF!</v>
      </c>
      <c r="J148" s="59">
        <f t="shared" si="20"/>
        <v>5520</v>
      </c>
      <c r="K148" s="118">
        <f t="shared" si="20"/>
        <v>393.6</v>
      </c>
      <c r="L148" s="59">
        <f t="shared" si="17"/>
        <v>2978</v>
      </c>
      <c r="M148" s="211">
        <f>F148-E148</f>
        <v>3156</v>
      </c>
      <c r="N148" s="55"/>
      <c r="O148" s="74"/>
      <c r="P148" s="74"/>
      <c r="Q148" s="76"/>
      <c r="R148" s="76"/>
      <c r="S148" s="76"/>
      <c r="T148" s="76"/>
      <c r="U148" s="76"/>
      <c r="V148" s="76"/>
      <c r="W148" s="76"/>
      <c r="X148" s="76"/>
      <c r="Y148" s="76"/>
      <c r="Z148" s="76"/>
    </row>
    <row r="149" spans="1:26" s="77" customFormat="1" ht="23.25" customHeight="1">
      <c r="A149" s="117">
        <v>1</v>
      </c>
      <c r="B149" s="58" t="s">
        <v>216</v>
      </c>
      <c r="C149" s="59">
        <f>SUM(C150:C162)</f>
        <v>1146</v>
      </c>
      <c r="D149" s="59">
        <f>SUM(D150:D162)</f>
        <v>1146</v>
      </c>
      <c r="E149" s="61">
        <v>2792</v>
      </c>
      <c r="F149" s="62">
        <f t="shared" ref="F149:L149" si="21">SUM(F150:F162)</f>
        <v>3218</v>
      </c>
      <c r="G149" s="62">
        <f t="shared" si="21"/>
        <v>426</v>
      </c>
      <c r="H149" s="59">
        <f t="shared" si="21"/>
        <v>2308</v>
      </c>
      <c r="I149" s="59" t="e">
        <f t="shared" si="21"/>
        <v>#REF!</v>
      </c>
      <c r="J149" s="59">
        <f t="shared" si="21"/>
        <v>2393</v>
      </c>
      <c r="K149" s="118">
        <f t="shared" si="21"/>
        <v>393.6</v>
      </c>
      <c r="L149" s="59">
        <f t="shared" si="21"/>
        <v>657</v>
      </c>
      <c r="M149" s="35"/>
      <c r="N149" s="212"/>
      <c r="O149" s="35"/>
      <c r="P149" s="73"/>
      <c r="Q149" s="213"/>
      <c r="R149" s="76"/>
      <c r="S149" s="76"/>
      <c r="T149" s="76"/>
      <c r="U149" s="76"/>
      <c r="V149" s="76"/>
      <c r="W149" s="76"/>
      <c r="X149" s="76"/>
      <c r="Y149" s="76"/>
      <c r="Z149" s="76"/>
    </row>
    <row r="150" spans="1:26" s="207" customFormat="1" ht="24.25" customHeight="1">
      <c r="A150" s="121" t="s">
        <v>123</v>
      </c>
      <c r="B150" s="214" t="s">
        <v>217</v>
      </c>
      <c r="C150" s="215">
        <v>667</v>
      </c>
      <c r="D150" s="215">
        <v>667</v>
      </c>
      <c r="E150" s="82">
        <v>1690</v>
      </c>
      <c r="F150" s="83">
        <v>2143</v>
      </c>
      <c r="G150" s="82">
        <f t="shared" si="19"/>
        <v>453</v>
      </c>
      <c r="H150" s="164">
        <v>1401.1</v>
      </c>
      <c r="I150" s="164">
        <v>791.95117200000004</v>
      </c>
      <c r="J150" s="164">
        <f>740-21+0.7+814</f>
        <v>1533.7</v>
      </c>
      <c r="K150" s="189"/>
      <c r="L150" s="164">
        <f t="shared" si="17"/>
        <v>609.29999999999995</v>
      </c>
      <c r="M150" s="216">
        <f>H150/1.49</f>
        <v>940.33557046979865</v>
      </c>
      <c r="N150" s="10"/>
      <c r="O150" s="205"/>
      <c r="P150" s="205"/>
      <c r="Q150" s="206"/>
      <c r="R150" s="206"/>
      <c r="S150" s="206"/>
      <c r="T150" s="206"/>
      <c r="U150" s="206"/>
      <c r="V150" s="206"/>
      <c r="W150" s="206"/>
      <c r="X150" s="206"/>
      <c r="Y150" s="206"/>
      <c r="Z150" s="206"/>
    </row>
    <row r="151" spans="1:26" s="207" customFormat="1" ht="24.25" customHeight="1">
      <c r="A151" s="121" t="s">
        <v>125</v>
      </c>
      <c r="B151" s="214" t="s">
        <v>218</v>
      </c>
      <c r="C151" s="215">
        <v>189</v>
      </c>
      <c r="D151" s="215">
        <v>189</v>
      </c>
      <c r="E151" s="82">
        <v>352</v>
      </c>
      <c r="F151" s="83">
        <f>17*23*90/100+0.1</f>
        <v>352</v>
      </c>
      <c r="G151" s="82">
        <f t="shared" si="19"/>
        <v>0</v>
      </c>
      <c r="H151" s="164">
        <v>351.9</v>
      </c>
      <c r="I151" s="164">
        <f>10*21*90/100</f>
        <v>189</v>
      </c>
      <c r="J151" s="164">
        <f>9*23*90/100+207</f>
        <v>393.3</v>
      </c>
      <c r="K151" s="189"/>
      <c r="L151" s="164">
        <f t="shared" si="17"/>
        <v>-41.300000000000011</v>
      </c>
      <c r="M151" s="216">
        <f>17*23</f>
        <v>391</v>
      </c>
      <c r="N151" s="10">
        <f>10*21*90/100</f>
        <v>189</v>
      </c>
      <c r="O151" s="205"/>
      <c r="P151" s="205"/>
      <c r="Q151" s="206"/>
      <c r="R151" s="206"/>
      <c r="S151" s="206"/>
      <c r="T151" s="206"/>
      <c r="U151" s="206"/>
      <c r="V151" s="206"/>
      <c r="W151" s="206"/>
      <c r="X151" s="206"/>
      <c r="Y151" s="206"/>
      <c r="Z151" s="206"/>
    </row>
    <row r="152" spans="1:26" s="207" customFormat="1" ht="24.25" customHeight="1">
      <c r="A152" s="121" t="s">
        <v>127</v>
      </c>
      <c r="B152" s="214" t="s">
        <v>73</v>
      </c>
      <c r="C152" s="215"/>
      <c r="D152" s="215"/>
      <c r="E152" s="82"/>
      <c r="F152" s="83">
        <v>168</v>
      </c>
      <c r="G152" s="82">
        <f t="shared" si="19"/>
        <v>168</v>
      </c>
      <c r="H152" s="164"/>
      <c r="I152" s="164"/>
      <c r="J152" s="164"/>
      <c r="K152" s="189"/>
      <c r="L152" s="164"/>
      <c r="M152" s="216"/>
      <c r="N152" s="10"/>
      <c r="O152" s="205"/>
      <c r="P152" s="205"/>
      <c r="Q152" s="206"/>
      <c r="R152" s="206"/>
      <c r="S152" s="206"/>
      <c r="T152" s="206"/>
      <c r="U152" s="206"/>
      <c r="V152" s="206"/>
      <c r="W152" s="206"/>
      <c r="X152" s="206"/>
      <c r="Y152" s="206"/>
      <c r="Z152" s="206"/>
    </row>
    <row r="153" spans="1:26" s="207" customFormat="1" ht="24.25" customHeight="1">
      <c r="A153" s="121" t="s">
        <v>129</v>
      </c>
      <c r="B153" s="214" t="s">
        <v>219</v>
      </c>
      <c r="C153" s="215">
        <v>20</v>
      </c>
      <c r="D153" s="215">
        <v>20</v>
      </c>
      <c r="E153" s="82">
        <v>20</v>
      </c>
      <c r="F153" s="83">
        <f>D153</f>
        <v>20</v>
      </c>
      <c r="G153" s="82">
        <f t="shared" si="19"/>
        <v>0</v>
      </c>
      <c r="H153" s="164">
        <v>20</v>
      </c>
      <c r="I153" s="164" t="e">
        <f>#REF!</f>
        <v>#REF!</v>
      </c>
      <c r="J153" s="164">
        <f>F153</f>
        <v>20</v>
      </c>
      <c r="K153" s="189"/>
      <c r="L153" s="164">
        <f t="shared" si="17"/>
        <v>0</v>
      </c>
      <c r="M153" s="216"/>
      <c r="N153" s="10"/>
      <c r="O153" s="205"/>
      <c r="P153" s="205"/>
      <c r="Q153" s="206"/>
      <c r="R153" s="206"/>
      <c r="S153" s="206"/>
      <c r="T153" s="206"/>
      <c r="U153" s="206"/>
      <c r="V153" s="206"/>
      <c r="W153" s="206"/>
      <c r="X153" s="206"/>
      <c r="Y153" s="206"/>
      <c r="Z153" s="206"/>
    </row>
    <row r="154" spans="1:26" s="217" customFormat="1" ht="24.25" customHeight="1">
      <c r="A154" s="121" t="s">
        <v>131</v>
      </c>
      <c r="B154" s="214" t="s">
        <v>220</v>
      </c>
      <c r="C154" s="215">
        <v>200</v>
      </c>
      <c r="D154" s="215">
        <v>200</v>
      </c>
      <c r="E154" s="82">
        <v>100</v>
      </c>
      <c r="F154" s="83">
        <v>100</v>
      </c>
      <c r="G154" s="82">
        <f t="shared" si="19"/>
        <v>0</v>
      </c>
      <c r="H154" s="164">
        <v>100</v>
      </c>
      <c r="I154" s="164">
        <v>100</v>
      </c>
      <c r="J154" s="164">
        <v>100</v>
      </c>
      <c r="K154" s="189">
        <v>300</v>
      </c>
      <c r="L154" s="164">
        <f t="shared" si="17"/>
        <v>0</v>
      </c>
      <c r="M154" s="216"/>
      <c r="N154" s="10"/>
      <c r="O154" s="205"/>
      <c r="P154" s="205"/>
      <c r="Q154" s="206"/>
      <c r="R154" s="206"/>
      <c r="S154" s="206"/>
      <c r="T154" s="206"/>
      <c r="U154" s="206"/>
      <c r="V154" s="206"/>
      <c r="W154" s="206"/>
      <c r="X154" s="206"/>
      <c r="Y154" s="206"/>
      <c r="Z154" s="206"/>
    </row>
    <row r="155" spans="1:26" s="217" customFormat="1" ht="25.55" customHeight="1">
      <c r="A155" s="121" t="s">
        <v>133</v>
      </c>
      <c r="B155" s="214" t="s">
        <v>221</v>
      </c>
      <c r="C155" s="215">
        <v>20</v>
      </c>
      <c r="D155" s="215">
        <f>C155</f>
        <v>20</v>
      </c>
      <c r="E155" s="82">
        <v>39</v>
      </c>
      <c r="F155" s="83">
        <v>39</v>
      </c>
      <c r="G155" s="82">
        <f t="shared" si="19"/>
        <v>0</v>
      </c>
      <c r="H155" s="164">
        <v>39</v>
      </c>
      <c r="I155" s="164">
        <v>20</v>
      </c>
      <c r="J155" s="164">
        <v>20</v>
      </c>
      <c r="K155" s="189">
        <v>48.6</v>
      </c>
      <c r="L155" s="164">
        <f t="shared" si="17"/>
        <v>19</v>
      </c>
      <c r="M155" s="216"/>
      <c r="N155" s="10"/>
      <c r="O155" s="205"/>
      <c r="P155" s="205"/>
      <c r="Q155" s="206"/>
      <c r="R155" s="206"/>
      <c r="S155" s="206"/>
      <c r="T155" s="206"/>
      <c r="U155" s="206"/>
      <c r="V155" s="206"/>
      <c r="W155" s="206"/>
      <c r="X155" s="206"/>
      <c r="Y155" s="206"/>
      <c r="Z155" s="206"/>
    </row>
    <row r="156" spans="1:26" s="207" customFormat="1" ht="25.55" customHeight="1">
      <c r="A156" s="121" t="s">
        <v>135</v>
      </c>
      <c r="B156" s="214" t="s">
        <v>222</v>
      </c>
      <c r="C156" s="215">
        <v>50</v>
      </c>
      <c r="D156" s="215">
        <f>C156</f>
        <v>50</v>
      </c>
      <c r="E156" s="82">
        <v>265</v>
      </c>
      <c r="F156" s="83">
        <v>265</v>
      </c>
      <c r="G156" s="82">
        <f t="shared" si="19"/>
        <v>0</v>
      </c>
      <c r="H156" s="164">
        <v>265</v>
      </c>
      <c r="I156" s="164">
        <v>265</v>
      </c>
      <c r="J156" s="164">
        <v>265</v>
      </c>
      <c r="K156" s="189"/>
      <c r="L156" s="164">
        <f t="shared" si="17"/>
        <v>0</v>
      </c>
      <c r="M156" s="216"/>
      <c r="N156" s="10"/>
      <c r="O156" s="205"/>
      <c r="P156" s="205"/>
      <c r="Q156" s="206"/>
      <c r="R156" s="206"/>
      <c r="S156" s="206"/>
      <c r="T156" s="206"/>
      <c r="U156" s="206"/>
      <c r="V156" s="206"/>
      <c r="W156" s="206"/>
      <c r="X156" s="206"/>
      <c r="Y156" s="206"/>
      <c r="Z156" s="206"/>
    </row>
    <row r="157" spans="1:26" s="207" customFormat="1" ht="25.55" customHeight="1">
      <c r="A157" s="121" t="s">
        <v>137</v>
      </c>
      <c r="B157" s="214" t="s">
        <v>223</v>
      </c>
      <c r="C157" s="215"/>
      <c r="D157" s="215"/>
      <c r="E157" s="82">
        <v>36</v>
      </c>
      <c r="F157" s="83">
        <v>36</v>
      </c>
      <c r="G157" s="82">
        <f t="shared" si="19"/>
        <v>0</v>
      </c>
      <c r="H157" s="164">
        <v>36</v>
      </c>
      <c r="I157" s="164">
        <v>24</v>
      </c>
      <c r="J157" s="164">
        <v>36</v>
      </c>
      <c r="K157" s="218" t="s">
        <v>224</v>
      </c>
      <c r="L157" s="164">
        <f t="shared" si="17"/>
        <v>0</v>
      </c>
      <c r="M157" s="216"/>
      <c r="N157" s="10"/>
      <c r="O157" s="205"/>
      <c r="P157" s="205"/>
      <c r="Q157" s="206"/>
      <c r="R157" s="206"/>
      <c r="S157" s="206"/>
      <c r="T157" s="206"/>
      <c r="U157" s="206"/>
      <c r="V157" s="206"/>
      <c r="W157" s="206"/>
      <c r="X157" s="206"/>
      <c r="Y157" s="206"/>
      <c r="Z157" s="206"/>
    </row>
    <row r="158" spans="1:26" s="217" customFormat="1" ht="36" hidden="1" customHeight="1">
      <c r="A158" s="121"/>
      <c r="B158" s="214" t="s">
        <v>225</v>
      </c>
      <c r="C158" s="215"/>
      <c r="D158" s="215"/>
      <c r="E158" s="82">
        <v>95</v>
      </c>
      <c r="F158" s="83"/>
      <c r="G158" s="82">
        <f t="shared" si="19"/>
        <v>-95</v>
      </c>
      <c r="H158" s="164"/>
      <c r="I158" s="164"/>
      <c r="J158" s="164"/>
      <c r="K158" s="189"/>
      <c r="L158" s="164">
        <f t="shared" si="17"/>
        <v>0</v>
      </c>
      <c r="M158" s="216"/>
      <c r="N158" s="10"/>
      <c r="O158" s="205"/>
      <c r="P158" s="205"/>
      <c r="Q158" s="206"/>
      <c r="R158" s="206"/>
      <c r="S158" s="206"/>
      <c r="T158" s="206"/>
      <c r="U158" s="206"/>
      <c r="V158" s="206"/>
      <c r="W158" s="206"/>
      <c r="X158" s="206"/>
      <c r="Y158" s="206"/>
      <c r="Z158" s="206"/>
    </row>
    <row r="159" spans="1:26" s="217" customFormat="1" ht="25.55" hidden="1" customHeight="1">
      <c r="A159" s="121"/>
      <c r="B159" s="214" t="s">
        <v>226</v>
      </c>
      <c r="C159" s="215"/>
      <c r="D159" s="215"/>
      <c r="E159" s="82">
        <v>100</v>
      </c>
      <c r="F159" s="83"/>
      <c r="G159" s="82">
        <f t="shared" si="19"/>
        <v>-100</v>
      </c>
      <c r="H159" s="164"/>
      <c r="I159" s="164"/>
      <c r="J159" s="164"/>
      <c r="K159" s="189"/>
      <c r="L159" s="164">
        <f t="shared" si="17"/>
        <v>0</v>
      </c>
      <c r="M159" s="216"/>
      <c r="N159" s="10"/>
      <c r="O159" s="205"/>
      <c r="P159" s="205"/>
      <c r="Q159" s="206"/>
      <c r="R159" s="206"/>
      <c r="S159" s="206"/>
      <c r="T159" s="206"/>
      <c r="U159" s="206"/>
      <c r="V159" s="206"/>
      <c r="W159" s="206"/>
      <c r="X159" s="206"/>
      <c r="Y159" s="206"/>
      <c r="Z159" s="206"/>
    </row>
    <row r="160" spans="1:26" s="207" customFormat="1" ht="25.55" customHeight="1">
      <c r="A160" s="121" t="s">
        <v>139</v>
      </c>
      <c r="B160" s="214" t="s">
        <v>227</v>
      </c>
      <c r="C160" s="215"/>
      <c r="D160" s="215"/>
      <c r="E160" s="82">
        <v>60</v>
      </c>
      <c r="F160" s="83">
        <v>60</v>
      </c>
      <c r="G160" s="82">
        <f t="shared" si="19"/>
        <v>0</v>
      </c>
      <c r="H160" s="164">
        <v>60</v>
      </c>
      <c r="I160" s="164"/>
      <c r="J160" s="164"/>
      <c r="K160" s="189"/>
      <c r="L160" s="164">
        <f t="shared" si="17"/>
        <v>60</v>
      </c>
      <c r="M160" s="216"/>
      <c r="N160" s="10"/>
      <c r="O160" s="205"/>
      <c r="P160" s="205"/>
      <c r="Q160" s="206"/>
      <c r="R160" s="206"/>
      <c r="S160" s="206"/>
      <c r="T160" s="206"/>
      <c r="U160" s="206"/>
      <c r="V160" s="206"/>
      <c r="W160" s="206"/>
      <c r="X160" s="206"/>
      <c r="Y160" s="206"/>
      <c r="Z160" s="206"/>
    </row>
    <row r="161" spans="1:26" s="207" customFormat="1" ht="37.5" customHeight="1">
      <c r="A161" s="121" t="s">
        <v>142</v>
      </c>
      <c r="B161" s="214" t="s">
        <v>228</v>
      </c>
      <c r="C161" s="215"/>
      <c r="D161" s="215"/>
      <c r="E161" s="82">
        <v>35</v>
      </c>
      <c r="F161" s="83">
        <v>35</v>
      </c>
      <c r="G161" s="82">
        <f t="shared" si="19"/>
        <v>0</v>
      </c>
      <c r="H161" s="164">
        <v>35</v>
      </c>
      <c r="I161" s="164">
        <v>25</v>
      </c>
      <c r="J161" s="164">
        <v>25</v>
      </c>
      <c r="K161" s="189">
        <v>45</v>
      </c>
      <c r="L161" s="164">
        <f t="shared" si="17"/>
        <v>10</v>
      </c>
      <c r="M161" s="216"/>
      <c r="N161" s="10"/>
      <c r="O161" s="205"/>
      <c r="P161" s="205"/>
      <c r="Q161" s="206"/>
      <c r="R161" s="206"/>
      <c r="S161" s="206"/>
      <c r="T161" s="206"/>
      <c r="U161" s="206"/>
      <c r="V161" s="206"/>
      <c r="W161" s="206"/>
      <c r="X161" s="206"/>
      <c r="Y161" s="206"/>
      <c r="Z161" s="206"/>
    </row>
    <row r="162" spans="1:26" s="220" customFormat="1" ht="43.2" hidden="1" customHeight="1">
      <c r="A162" s="219" t="s">
        <v>144</v>
      </c>
      <c r="B162" s="214" t="s">
        <v>229</v>
      </c>
      <c r="C162" s="172"/>
      <c r="D162" s="172"/>
      <c r="E162" s="82"/>
      <c r="F162" s="83"/>
      <c r="G162" s="82"/>
      <c r="H162" s="164"/>
      <c r="I162" s="164"/>
      <c r="J162" s="164"/>
      <c r="K162" s="189">
        <f>F162-H162</f>
        <v>0</v>
      </c>
      <c r="L162" s="164">
        <f t="shared" si="17"/>
        <v>0</v>
      </c>
      <c r="M162" s="216"/>
      <c r="N162" s="10"/>
      <c r="O162" s="205"/>
      <c r="P162" s="205"/>
      <c r="Q162" s="206"/>
      <c r="R162" s="206"/>
      <c r="S162" s="206"/>
      <c r="T162" s="206"/>
      <c r="U162" s="206"/>
      <c r="V162" s="206"/>
      <c r="W162" s="206"/>
      <c r="X162" s="206"/>
      <c r="Y162" s="206"/>
      <c r="Z162" s="206"/>
    </row>
    <row r="163" spans="1:26" s="101" customFormat="1" ht="26.85" customHeight="1">
      <c r="A163" s="117">
        <v>2</v>
      </c>
      <c r="B163" s="58" t="s">
        <v>230</v>
      </c>
      <c r="C163" s="59">
        <f>SUM(C164:C168)</f>
        <v>800</v>
      </c>
      <c r="D163" s="59">
        <f>SUM(D164:D168)</f>
        <v>800</v>
      </c>
      <c r="E163" s="61">
        <f>E164+E165+E166+E170</f>
        <v>2550</v>
      </c>
      <c r="F163" s="62">
        <f>F164+F165+F166+F170+F171+F167</f>
        <v>5280</v>
      </c>
      <c r="G163" s="61">
        <f>G164+G165+G166+G170+G171+G167</f>
        <v>2730</v>
      </c>
      <c r="H163" s="59">
        <f>SUM(H164:H170)</f>
        <v>3557</v>
      </c>
      <c r="I163" s="59">
        <f>SUM(I164:I170)</f>
        <v>2904</v>
      </c>
      <c r="J163" s="59">
        <f>SUM(J164:J170)</f>
        <v>3127</v>
      </c>
      <c r="K163" s="118">
        <f>SUM(K164:K170)</f>
        <v>0</v>
      </c>
      <c r="L163" s="59">
        <f t="shared" si="17"/>
        <v>2153</v>
      </c>
      <c r="M163" s="35">
        <f>F163-E163</f>
        <v>2730</v>
      </c>
      <c r="N163" s="10"/>
      <c r="O163" s="11"/>
      <c r="P163" s="11"/>
      <c r="Q163" s="12"/>
      <c r="R163" s="12"/>
      <c r="S163" s="12"/>
      <c r="T163" s="12"/>
      <c r="U163" s="12"/>
      <c r="V163" s="12"/>
      <c r="W163" s="12"/>
      <c r="X163" s="12"/>
      <c r="Y163" s="12"/>
      <c r="Z163" s="12"/>
    </row>
    <row r="164" spans="1:26" s="195" customFormat="1" ht="24.05" customHeight="1">
      <c r="A164" s="121" t="s">
        <v>170</v>
      </c>
      <c r="B164" s="214" t="s">
        <v>231</v>
      </c>
      <c r="C164" s="164">
        <v>400</v>
      </c>
      <c r="D164" s="164">
        <f>C164</f>
        <v>400</v>
      </c>
      <c r="E164" s="82">
        <v>500</v>
      </c>
      <c r="F164" s="83">
        <v>500</v>
      </c>
      <c r="G164" s="83">
        <f>F164-E164</f>
        <v>0</v>
      </c>
      <c r="H164" s="164">
        <v>507</v>
      </c>
      <c r="I164" s="164">
        <v>300</v>
      </c>
      <c r="J164" s="164">
        <f>500+207</f>
        <v>707</v>
      </c>
      <c r="K164" s="189"/>
      <c r="L164" s="164">
        <f t="shared" si="17"/>
        <v>-207</v>
      </c>
      <c r="M164" s="190"/>
      <c r="N164" s="175"/>
      <c r="O164" s="167"/>
      <c r="P164" s="167"/>
      <c r="Q164" s="168"/>
      <c r="R164" s="168"/>
      <c r="S164" s="168"/>
      <c r="T164" s="168"/>
      <c r="U164" s="168"/>
      <c r="V164" s="168"/>
      <c r="W164" s="168"/>
      <c r="X164" s="168"/>
      <c r="Y164" s="168"/>
      <c r="Z164" s="168"/>
    </row>
    <row r="165" spans="1:26" s="195" customFormat="1" ht="24.05" customHeight="1">
      <c r="A165" s="121" t="s">
        <v>178</v>
      </c>
      <c r="B165" s="221" t="s">
        <v>232</v>
      </c>
      <c r="C165" s="222"/>
      <c r="D165" s="222"/>
      <c r="E165" s="223">
        <v>350</v>
      </c>
      <c r="F165" s="224">
        <v>350</v>
      </c>
      <c r="G165" s="83">
        <f t="shared" ref="G165:G171" si="22">F165-E165</f>
        <v>0</v>
      </c>
      <c r="H165" s="164"/>
      <c r="I165" s="164"/>
      <c r="J165" s="164"/>
      <c r="K165" s="189"/>
      <c r="L165" s="164"/>
      <c r="M165" s="190"/>
      <c r="N165" s="175"/>
      <c r="O165" s="167"/>
      <c r="P165" s="167"/>
      <c r="Q165" s="168"/>
      <c r="R165" s="168"/>
      <c r="S165" s="168"/>
      <c r="T165" s="168"/>
      <c r="U165" s="168"/>
      <c r="V165" s="168"/>
      <c r="W165" s="168"/>
      <c r="X165" s="168"/>
      <c r="Y165" s="168"/>
      <c r="Z165" s="168"/>
    </row>
    <row r="166" spans="1:26" s="169" customFormat="1" ht="68.099999999999994" customHeight="1">
      <c r="A166" s="121" t="s">
        <v>180</v>
      </c>
      <c r="B166" s="214" t="s">
        <v>233</v>
      </c>
      <c r="C166" s="164">
        <v>400</v>
      </c>
      <c r="D166" s="164">
        <f>C166</f>
        <v>400</v>
      </c>
      <c r="E166" s="82">
        <v>1400</v>
      </c>
      <c r="F166" s="83">
        <f>2*250+3*300+2*350</f>
        <v>2100</v>
      </c>
      <c r="G166" s="83">
        <f>F166-E166</f>
        <v>700</v>
      </c>
      <c r="H166" s="164">
        <v>2400</v>
      </c>
      <c r="I166" s="164">
        <f>200*8</f>
        <v>1600</v>
      </c>
      <c r="J166" s="164">
        <f>200*7+400</f>
        <v>1800</v>
      </c>
      <c r="K166" s="218" t="s">
        <v>234</v>
      </c>
      <c r="L166" s="164">
        <f t="shared" si="17"/>
        <v>300</v>
      </c>
      <c r="M166" s="225" t="s">
        <v>235</v>
      </c>
      <c r="N166" s="175" t="s">
        <v>236</v>
      </c>
      <c r="O166" s="167"/>
      <c r="P166" s="167"/>
      <c r="Q166" s="168"/>
      <c r="R166" s="168"/>
      <c r="S166" s="168"/>
      <c r="T166" s="168"/>
      <c r="U166" s="168"/>
      <c r="V166" s="168"/>
      <c r="W166" s="168"/>
      <c r="X166" s="168"/>
      <c r="Y166" s="168"/>
      <c r="Z166" s="168"/>
    </row>
    <row r="167" spans="1:26" s="217" customFormat="1" ht="69.400000000000006" customHeight="1">
      <c r="A167" s="121" t="s">
        <v>184</v>
      </c>
      <c r="B167" s="221" t="s">
        <v>237</v>
      </c>
      <c r="C167" s="222"/>
      <c r="D167" s="222"/>
      <c r="E167" s="223"/>
      <c r="F167" s="224">
        <v>2000</v>
      </c>
      <c r="G167" s="83">
        <f t="shared" si="22"/>
        <v>2000</v>
      </c>
      <c r="H167" s="226">
        <v>350</v>
      </c>
      <c r="I167" s="226">
        <v>350</v>
      </c>
      <c r="J167" s="226">
        <v>350</v>
      </c>
      <c r="K167" s="189"/>
      <c r="L167" s="226">
        <f t="shared" si="17"/>
        <v>1650</v>
      </c>
      <c r="M167" s="225" t="s">
        <v>238</v>
      </c>
      <c r="N167" s="10"/>
      <c r="O167" s="205"/>
      <c r="P167" s="205"/>
      <c r="Q167" s="206"/>
      <c r="R167" s="206"/>
      <c r="S167" s="206"/>
      <c r="T167" s="206"/>
      <c r="U167" s="206"/>
      <c r="V167" s="206"/>
      <c r="W167" s="206"/>
      <c r="X167" s="206"/>
      <c r="Y167" s="206"/>
      <c r="Z167" s="206"/>
    </row>
    <row r="168" spans="1:26" s="206" customFormat="1" ht="25.55" hidden="1" customHeight="1">
      <c r="A168" s="121"/>
      <c r="B168" s="214" t="s">
        <v>239</v>
      </c>
      <c r="C168" s="215"/>
      <c r="D168" s="215"/>
      <c r="E168" s="82"/>
      <c r="F168" s="83"/>
      <c r="G168" s="83">
        <f t="shared" si="22"/>
        <v>0</v>
      </c>
      <c r="H168" s="164"/>
      <c r="I168" s="164">
        <v>384</v>
      </c>
      <c r="J168" s="164"/>
      <c r="K168" s="189"/>
      <c r="L168" s="164">
        <f t="shared" si="17"/>
        <v>0</v>
      </c>
      <c r="M168" s="227"/>
      <c r="N168" s="10"/>
      <c r="O168" s="205"/>
      <c r="P168" s="205"/>
    </row>
    <row r="169" spans="1:26" s="76" customFormat="1" ht="24.25" hidden="1" customHeight="1">
      <c r="A169" s="121">
        <v>6</v>
      </c>
      <c r="B169" s="58" t="s">
        <v>240</v>
      </c>
      <c r="C169" s="59" t="e">
        <f>#REF!+C170</f>
        <v>#REF!</v>
      </c>
      <c r="D169" s="59" t="e">
        <f>#REF!+D170</f>
        <v>#REF!</v>
      </c>
      <c r="E169" s="61"/>
      <c r="F169" s="62"/>
      <c r="G169" s="83">
        <f t="shared" si="22"/>
        <v>0</v>
      </c>
      <c r="H169" s="59"/>
      <c r="I169" s="59"/>
      <c r="J169" s="59"/>
      <c r="K169" s="189"/>
      <c r="L169" s="59">
        <f t="shared" si="17"/>
        <v>0</v>
      </c>
      <c r="M169" s="73"/>
      <c r="N169" s="55"/>
      <c r="O169" s="74"/>
      <c r="P169" s="74"/>
    </row>
    <row r="170" spans="1:26" s="217" customFormat="1" ht="75.95" customHeight="1">
      <c r="A170" s="121" t="s">
        <v>190</v>
      </c>
      <c r="B170" s="145" t="s">
        <v>241</v>
      </c>
      <c r="C170" s="228">
        <v>270</v>
      </c>
      <c r="D170" s="228">
        <f>C170</f>
        <v>270</v>
      </c>
      <c r="E170" s="229">
        <v>300</v>
      </c>
      <c r="F170" s="230">
        <v>300</v>
      </c>
      <c r="G170" s="83">
        <f t="shared" si="22"/>
        <v>0</v>
      </c>
      <c r="H170" s="231">
        <v>300</v>
      </c>
      <c r="I170" s="228">
        <v>270</v>
      </c>
      <c r="J170" s="231">
        <v>270</v>
      </c>
      <c r="K170" s="189"/>
      <c r="L170" s="231">
        <f t="shared" si="17"/>
        <v>30</v>
      </c>
      <c r="M170" s="204"/>
      <c r="N170" s="232"/>
      <c r="O170" s="205"/>
      <c r="P170" s="205"/>
      <c r="Q170" s="206"/>
      <c r="R170" s="206"/>
      <c r="S170" s="206"/>
      <c r="T170" s="206"/>
      <c r="U170" s="206"/>
      <c r="V170" s="206"/>
      <c r="W170" s="206"/>
      <c r="X170" s="206"/>
      <c r="Y170" s="206"/>
      <c r="Z170" s="206"/>
    </row>
    <row r="171" spans="1:26" s="217" customFormat="1" ht="56.95" customHeight="1">
      <c r="A171" s="121" t="s">
        <v>190</v>
      </c>
      <c r="B171" s="145" t="s">
        <v>242</v>
      </c>
      <c r="C171" s="228"/>
      <c r="D171" s="228"/>
      <c r="E171" s="229"/>
      <c r="F171" s="230">
        <v>30</v>
      </c>
      <c r="G171" s="83">
        <f t="shared" si="22"/>
        <v>30</v>
      </c>
      <c r="H171" s="231"/>
      <c r="I171" s="228"/>
      <c r="J171" s="231"/>
      <c r="K171" s="189"/>
      <c r="L171" s="231"/>
      <c r="M171" s="204" t="s">
        <v>243</v>
      </c>
      <c r="N171" s="232"/>
      <c r="O171" s="205"/>
      <c r="P171" s="205"/>
      <c r="Q171" s="206"/>
      <c r="R171" s="206"/>
      <c r="S171" s="206"/>
      <c r="T171" s="206"/>
      <c r="U171" s="206"/>
      <c r="V171" s="206"/>
      <c r="W171" s="206"/>
      <c r="X171" s="206"/>
      <c r="Y171" s="206"/>
      <c r="Z171" s="206"/>
    </row>
    <row r="172" spans="1:26" s="96" customFormat="1" ht="26.2" customHeight="1">
      <c r="A172" s="64" t="s">
        <v>244</v>
      </c>
      <c r="B172" s="58" t="s">
        <v>245</v>
      </c>
      <c r="C172" s="59">
        <f>SUM(C173:C186)</f>
        <v>21224</v>
      </c>
      <c r="D172" s="59">
        <f>SUM(D173:D186)</f>
        <v>21224</v>
      </c>
      <c r="E172" s="62">
        <f>SUM(E173:E187)</f>
        <v>42619</v>
      </c>
      <c r="F172" s="62">
        <f>SUM(F173:F187)</f>
        <v>55417</v>
      </c>
      <c r="G172" s="61">
        <f t="shared" ref="G172:L172" si="23">SUM(G173:G187)</f>
        <v>12798</v>
      </c>
      <c r="H172" s="59">
        <f t="shared" si="23"/>
        <v>43150</v>
      </c>
      <c r="I172" s="59">
        <f t="shared" si="23"/>
        <v>21766</v>
      </c>
      <c r="J172" s="59">
        <f t="shared" si="23"/>
        <v>35308</v>
      </c>
      <c r="K172" s="118"/>
      <c r="L172" s="59">
        <f t="shared" si="23"/>
        <v>17586</v>
      </c>
      <c r="M172" s="146">
        <f>F172-E172</f>
        <v>12798</v>
      </c>
      <c r="N172" s="10">
        <f>37193-1227</f>
        <v>35966</v>
      </c>
      <c r="O172" s="233">
        <f>N172-F172</f>
        <v>-19451</v>
      </c>
      <c r="P172" s="94"/>
      <c r="Q172" s="95"/>
      <c r="R172" s="95"/>
      <c r="S172" s="95"/>
      <c r="T172" s="95"/>
      <c r="U172" s="95"/>
      <c r="V172" s="95"/>
      <c r="W172" s="95"/>
      <c r="X172" s="95"/>
      <c r="Y172" s="95"/>
      <c r="Z172" s="95"/>
    </row>
    <row r="173" spans="1:26" s="237" customFormat="1" ht="46" customHeight="1">
      <c r="A173" s="219">
        <v>1</v>
      </c>
      <c r="B173" s="145" t="s">
        <v>246</v>
      </c>
      <c r="C173" s="172">
        <v>16724</v>
      </c>
      <c r="D173" s="172">
        <f>C173</f>
        <v>16724</v>
      </c>
      <c r="E173" s="82">
        <v>37779</v>
      </c>
      <c r="F173" s="83">
        <f>37779+9951</f>
        <v>47730</v>
      </c>
      <c r="G173" s="82">
        <f>F173-E173</f>
        <v>9951</v>
      </c>
      <c r="H173" s="164">
        <v>37779</v>
      </c>
      <c r="I173" s="164">
        <f>13742+5167</f>
        <v>18909</v>
      </c>
      <c r="J173" s="164">
        <v>30495</v>
      </c>
      <c r="K173" s="189"/>
      <c r="L173" s="164">
        <f t="shared" si="17"/>
        <v>17235</v>
      </c>
      <c r="M173" s="234"/>
      <c r="N173" s="10"/>
      <c r="O173" s="235"/>
      <c r="P173" s="235"/>
      <c r="Q173" s="236"/>
      <c r="R173" s="236"/>
      <c r="S173" s="236"/>
      <c r="T173" s="236"/>
      <c r="U173" s="236"/>
      <c r="V173" s="236"/>
      <c r="W173" s="236"/>
      <c r="X173" s="236"/>
      <c r="Y173" s="236"/>
      <c r="Z173" s="236"/>
    </row>
    <row r="174" spans="1:26" s="241" customFormat="1" ht="64.5" hidden="1" customHeight="1">
      <c r="A174" s="219" t="s">
        <v>194</v>
      </c>
      <c r="B174" s="214" t="s">
        <v>247</v>
      </c>
      <c r="C174" s="172"/>
      <c r="D174" s="172"/>
      <c r="E174" s="82"/>
      <c r="F174" s="83"/>
      <c r="G174" s="82">
        <f t="shared" ref="G174:G186" si="24">F174-E174</f>
        <v>0</v>
      </c>
      <c r="H174" s="164"/>
      <c r="I174" s="164"/>
      <c r="J174" s="164"/>
      <c r="K174" s="189"/>
      <c r="L174" s="164">
        <f t="shared" si="17"/>
        <v>0</v>
      </c>
      <c r="M174" s="238">
        <f>3764+3027</f>
        <v>6791</v>
      </c>
      <c r="N174" s="55"/>
      <c r="O174" s="239"/>
      <c r="P174" s="239"/>
      <c r="Q174" s="240"/>
      <c r="R174" s="240"/>
      <c r="S174" s="240"/>
      <c r="T174" s="240"/>
      <c r="U174" s="240"/>
      <c r="V174" s="240"/>
      <c r="W174" s="240"/>
      <c r="X174" s="240"/>
      <c r="Y174" s="240"/>
      <c r="Z174" s="240"/>
    </row>
    <row r="175" spans="1:26" s="241" customFormat="1" ht="38.950000000000003" hidden="1" customHeight="1">
      <c r="A175" s="219" t="s">
        <v>120</v>
      </c>
      <c r="B175" s="214" t="s">
        <v>248</v>
      </c>
      <c r="C175" s="172">
        <v>2595</v>
      </c>
      <c r="D175" s="172">
        <f t="shared" ref="D175:D186" si="25">C175</f>
        <v>2595</v>
      </c>
      <c r="E175" s="82"/>
      <c r="F175" s="83"/>
      <c r="G175" s="82">
        <f t="shared" si="24"/>
        <v>0</v>
      </c>
      <c r="H175" s="164"/>
      <c r="I175" s="164"/>
      <c r="J175" s="164"/>
      <c r="K175" s="189"/>
      <c r="L175" s="164">
        <f t="shared" si="17"/>
        <v>0</v>
      </c>
      <c r="M175" s="238"/>
      <c r="N175" s="55"/>
      <c r="O175" s="239"/>
      <c r="P175" s="239"/>
      <c r="Q175" s="240"/>
      <c r="R175" s="240"/>
      <c r="S175" s="240"/>
      <c r="T175" s="240"/>
      <c r="U175" s="240"/>
      <c r="V175" s="240"/>
      <c r="W175" s="240"/>
      <c r="X175" s="240"/>
      <c r="Y175" s="240"/>
      <c r="Z175" s="240"/>
    </row>
    <row r="176" spans="1:26" s="237" customFormat="1" ht="33.75" hidden="1" customHeight="1">
      <c r="A176" s="219" t="s">
        <v>194</v>
      </c>
      <c r="B176" s="214" t="s">
        <v>249</v>
      </c>
      <c r="C176" s="172">
        <v>158</v>
      </c>
      <c r="D176" s="172">
        <f t="shared" si="25"/>
        <v>158</v>
      </c>
      <c r="E176" s="82"/>
      <c r="F176" s="83"/>
      <c r="G176" s="82">
        <f t="shared" si="24"/>
        <v>0</v>
      </c>
      <c r="H176" s="164"/>
      <c r="I176" s="164"/>
      <c r="J176" s="164"/>
      <c r="K176" s="189"/>
      <c r="L176" s="164">
        <f t="shared" si="17"/>
        <v>0</v>
      </c>
      <c r="M176" s="234"/>
      <c r="N176" s="10"/>
      <c r="O176" s="235"/>
      <c r="P176" s="235"/>
      <c r="Q176" s="236"/>
      <c r="R176" s="236"/>
      <c r="S176" s="236"/>
      <c r="T176" s="236"/>
      <c r="U176" s="236"/>
      <c r="V176" s="236"/>
      <c r="W176" s="236"/>
      <c r="X176" s="236"/>
      <c r="Y176" s="236"/>
      <c r="Z176" s="236"/>
    </row>
    <row r="177" spans="1:26" s="207" customFormat="1" ht="25.55" customHeight="1">
      <c r="A177" s="219">
        <v>2</v>
      </c>
      <c r="B177" s="214" t="s">
        <v>250</v>
      </c>
      <c r="C177" s="215">
        <v>140</v>
      </c>
      <c r="D177" s="215">
        <f t="shared" si="25"/>
        <v>140</v>
      </c>
      <c r="E177" s="82">
        <v>664</v>
      </c>
      <c r="F177" s="83">
        <v>561</v>
      </c>
      <c r="G177" s="82">
        <f t="shared" si="24"/>
        <v>-103</v>
      </c>
      <c r="H177" s="164">
        <v>692</v>
      </c>
      <c r="I177" s="164">
        <v>750</v>
      </c>
      <c r="J177" s="164">
        <v>2421</v>
      </c>
      <c r="K177" s="189"/>
      <c r="L177" s="164">
        <f t="shared" si="17"/>
        <v>-1860</v>
      </c>
      <c r="M177" s="227"/>
      <c r="N177" s="10"/>
      <c r="O177" s="205"/>
      <c r="P177" s="205"/>
      <c r="Q177" s="206"/>
      <c r="R177" s="206"/>
      <c r="S177" s="206"/>
      <c r="T177" s="206"/>
      <c r="U177" s="206"/>
      <c r="V177" s="206"/>
      <c r="W177" s="206"/>
      <c r="X177" s="206"/>
      <c r="Y177" s="206"/>
      <c r="Z177" s="206"/>
    </row>
    <row r="178" spans="1:26" s="207" customFormat="1" ht="25.55" hidden="1" customHeight="1">
      <c r="A178" s="219">
        <v>3</v>
      </c>
      <c r="B178" s="214" t="s">
        <v>251</v>
      </c>
      <c r="C178" s="215">
        <v>140</v>
      </c>
      <c r="D178" s="215">
        <f t="shared" si="25"/>
        <v>140</v>
      </c>
      <c r="E178" s="82">
        <v>72</v>
      </c>
      <c r="F178" s="83">
        <v>0</v>
      </c>
      <c r="G178" s="82">
        <f t="shared" si="24"/>
        <v>-72</v>
      </c>
      <c r="H178" s="164">
        <v>72</v>
      </c>
      <c r="I178" s="164">
        <v>107</v>
      </c>
      <c r="J178" s="164">
        <v>72</v>
      </c>
      <c r="K178" s="189"/>
      <c r="L178" s="164">
        <f t="shared" ref="L178:L235" si="26">F178-J178</f>
        <v>-72</v>
      </c>
      <c r="M178" s="227"/>
      <c r="N178" s="10"/>
      <c r="O178" s="205"/>
      <c r="P178" s="205"/>
      <c r="Q178" s="206"/>
      <c r="R178" s="206"/>
      <c r="S178" s="206"/>
      <c r="T178" s="206"/>
      <c r="U178" s="206"/>
      <c r="V178" s="206"/>
      <c r="W178" s="206"/>
      <c r="X178" s="206"/>
      <c r="Y178" s="206"/>
      <c r="Z178" s="206"/>
    </row>
    <row r="179" spans="1:26" s="241" customFormat="1" ht="33.75" customHeight="1">
      <c r="A179" s="219">
        <v>3</v>
      </c>
      <c r="B179" s="145" t="s">
        <v>252</v>
      </c>
      <c r="C179" s="172">
        <v>227</v>
      </c>
      <c r="D179" s="172">
        <f t="shared" si="25"/>
        <v>227</v>
      </c>
      <c r="E179" s="82">
        <v>480</v>
      </c>
      <c r="F179" s="83">
        <v>674</v>
      </c>
      <c r="G179" s="82">
        <f t="shared" si="24"/>
        <v>194</v>
      </c>
      <c r="H179" s="164">
        <v>397</v>
      </c>
      <c r="I179" s="164">
        <v>460</v>
      </c>
      <c r="J179" s="164">
        <v>460</v>
      </c>
      <c r="K179" s="189"/>
      <c r="L179" s="164">
        <f t="shared" si="26"/>
        <v>214</v>
      </c>
      <c r="M179" s="238"/>
      <c r="N179" s="55"/>
      <c r="O179" s="239"/>
      <c r="P179" s="239"/>
      <c r="Q179" s="240"/>
      <c r="R179" s="240"/>
      <c r="S179" s="240"/>
      <c r="T179" s="240"/>
      <c r="U179" s="240"/>
      <c r="V179" s="240"/>
      <c r="W179" s="240"/>
      <c r="X179" s="240"/>
      <c r="Y179" s="240"/>
      <c r="Z179" s="240"/>
    </row>
    <row r="180" spans="1:26" s="241" customFormat="1" ht="33.75" customHeight="1">
      <c r="A180" s="219">
        <v>4</v>
      </c>
      <c r="B180" s="214" t="s">
        <v>253</v>
      </c>
      <c r="C180" s="172"/>
      <c r="D180" s="172"/>
      <c r="E180" s="82"/>
      <c r="F180" s="83">
        <v>2523</v>
      </c>
      <c r="G180" s="82">
        <f t="shared" si="24"/>
        <v>2523</v>
      </c>
      <c r="H180" s="164"/>
      <c r="I180" s="164"/>
      <c r="J180" s="164"/>
      <c r="K180" s="189"/>
      <c r="L180" s="164"/>
      <c r="M180" s="238"/>
      <c r="N180" s="55"/>
      <c r="O180" s="239"/>
      <c r="P180" s="239"/>
      <c r="Q180" s="240"/>
      <c r="R180" s="240"/>
      <c r="S180" s="240"/>
      <c r="T180" s="240"/>
      <c r="U180" s="240"/>
      <c r="V180" s="240"/>
      <c r="W180" s="240"/>
      <c r="X180" s="240"/>
      <c r="Y180" s="240"/>
      <c r="Z180" s="240"/>
    </row>
    <row r="181" spans="1:26" s="217" customFormat="1" ht="25.55" customHeight="1">
      <c r="A181" s="219">
        <v>5</v>
      </c>
      <c r="B181" s="214" t="s">
        <v>254</v>
      </c>
      <c r="C181" s="215">
        <v>456</v>
      </c>
      <c r="D181" s="215">
        <f t="shared" si="25"/>
        <v>456</v>
      </c>
      <c r="E181" s="82">
        <v>459</v>
      </c>
      <c r="F181" s="83">
        <v>459</v>
      </c>
      <c r="G181" s="82">
        <f t="shared" si="24"/>
        <v>0</v>
      </c>
      <c r="H181" s="164">
        <v>500</v>
      </c>
      <c r="I181" s="164">
        <v>500</v>
      </c>
      <c r="J181" s="164">
        <v>500</v>
      </c>
      <c r="K181" s="189"/>
      <c r="L181" s="164">
        <f t="shared" si="26"/>
        <v>-41</v>
      </c>
      <c r="M181" s="227"/>
      <c r="N181" s="10"/>
      <c r="O181" s="205"/>
      <c r="P181" s="205"/>
      <c r="Q181" s="206"/>
      <c r="R181" s="206"/>
      <c r="S181" s="206"/>
      <c r="T181" s="206"/>
      <c r="U181" s="206"/>
      <c r="V181" s="206"/>
      <c r="W181" s="206"/>
      <c r="X181" s="206"/>
      <c r="Y181" s="206"/>
      <c r="Z181" s="206"/>
    </row>
    <row r="182" spans="1:26" s="207" customFormat="1" ht="25.55" customHeight="1">
      <c r="A182" s="219">
        <v>6</v>
      </c>
      <c r="B182" s="214" t="s">
        <v>255</v>
      </c>
      <c r="C182" s="215">
        <v>250</v>
      </c>
      <c r="D182" s="215">
        <f t="shared" si="25"/>
        <v>250</v>
      </c>
      <c r="E182" s="82">
        <v>300</v>
      </c>
      <c r="F182" s="83">
        <v>300</v>
      </c>
      <c r="G182" s="82">
        <f t="shared" si="24"/>
        <v>0</v>
      </c>
      <c r="H182" s="164">
        <v>250</v>
      </c>
      <c r="I182" s="164">
        <v>250</v>
      </c>
      <c r="J182" s="164">
        <v>250</v>
      </c>
      <c r="K182" s="189"/>
      <c r="L182" s="164">
        <f t="shared" si="26"/>
        <v>50</v>
      </c>
      <c r="M182" s="227"/>
      <c r="N182" s="10"/>
      <c r="O182" s="205"/>
      <c r="P182" s="205"/>
      <c r="Q182" s="206"/>
      <c r="R182" s="206"/>
      <c r="S182" s="206"/>
      <c r="T182" s="206"/>
      <c r="U182" s="206"/>
      <c r="V182" s="206"/>
      <c r="W182" s="206"/>
      <c r="X182" s="206"/>
      <c r="Y182" s="206"/>
      <c r="Z182" s="206"/>
    </row>
    <row r="183" spans="1:26" s="217" customFormat="1" ht="25.55" customHeight="1">
      <c r="A183" s="219">
        <v>7</v>
      </c>
      <c r="B183" s="214" t="s">
        <v>256</v>
      </c>
      <c r="C183" s="215">
        <v>100</v>
      </c>
      <c r="D183" s="215">
        <f t="shared" si="25"/>
        <v>100</v>
      </c>
      <c r="E183" s="82">
        <v>100</v>
      </c>
      <c r="F183" s="83">
        <v>100</v>
      </c>
      <c r="G183" s="82">
        <f t="shared" si="24"/>
        <v>0</v>
      </c>
      <c r="H183" s="164">
        <v>100</v>
      </c>
      <c r="I183" s="164">
        <v>100</v>
      </c>
      <c r="J183" s="164">
        <v>100</v>
      </c>
      <c r="K183" s="189"/>
      <c r="L183" s="164">
        <f t="shared" si="26"/>
        <v>0</v>
      </c>
      <c r="M183" s="227" t="s">
        <v>21</v>
      </c>
      <c r="N183" s="10"/>
      <c r="O183" s="205"/>
      <c r="P183" s="205"/>
      <c r="Q183" s="206"/>
      <c r="R183" s="206"/>
      <c r="S183" s="206"/>
      <c r="T183" s="206"/>
      <c r="U183" s="206"/>
      <c r="V183" s="206"/>
      <c r="W183" s="206"/>
      <c r="X183" s="206"/>
      <c r="Y183" s="206"/>
      <c r="Z183" s="206"/>
    </row>
    <row r="184" spans="1:26" s="217" customFormat="1" ht="25.55" customHeight="1">
      <c r="A184" s="219">
        <v>8</v>
      </c>
      <c r="B184" s="214" t="s">
        <v>257</v>
      </c>
      <c r="C184" s="215">
        <v>250</v>
      </c>
      <c r="D184" s="215">
        <f t="shared" si="25"/>
        <v>250</v>
      </c>
      <c r="E184" s="82">
        <v>300</v>
      </c>
      <c r="F184" s="83">
        <v>300</v>
      </c>
      <c r="G184" s="82">
        <f t="shared" si="24"/>
        <v>0</v>
      </c>
      <c r="H184" s="164">
        <v>250</v>
      </c>
      <c r="I184" s="164">
        <v>250</v>
      </c>
      <c r="J184" s="164">
        <v>250</v>
      </c>
      <c r="K184" s="189"/>
      <c r="L184" s="164">
        <f t="shared" si="26"/>
        <v>50</v>
      </c>
      <c r="M184" s="242"/>
      <c r="N184" s="10"/>
      <c r="O184" s="205"/>
      <c r="P184" s="205"/>
      <c r="Q184" s="206"/>
      <c r="R184" s="206"/>
      <c r="S184" s="206"/>
      <c r="T184" s="206"/>
      <c r="U184" s="206"/>
      <c r="V184" s="206"/>
      <c r="W184" s="206"/>
      <c r="X184" s="206"/>
      <c r="Y184" s="206"/>
      <c r="Z184" s="206"/>
    </row>
    <row r="185" spans="1:26" s="207" customFormat="1" ht="36.65" customHeight="1">
      <c r="A185" s="219">
        <v>9</v>
      </c>
      <c r="B185" s="214" t="s">
        <v>258</v>
      </c>
      <c r="C185" s="215"/>
      <c r="D185" s="215"/>
      <c r="E185" s="82">
        <v>2000</v>
      </c>
      <c r="F185" s="83">
        <v>2200</v>
      </c>
      <c r="G185" s="82">
        <f t="shared" si="24"/>
        <v>200</v>
      </c>
      <c r="H185" s="164">
        <v>2700</v>
      </c>
      <c r="I185" s="164"/>
      <c r="J185" s="164"/>
      <c r="K185" s="189"/>
      <c r="L185" s="164">
        <f t="shared" si="26"/>
        <v>2200</v>
      </c>
      <c r="M185" s="242">
        <f>465-410</f>
        <v>55</v>
      </c>
      <c r="N185" s="10"/>
      <c r="O185" s="205"/>
      <c r="P185" s="205"/>
      <c r="Q185" s="206"/>
      <c r="R185" s="206"/>
      <c r="S185" s="206"/>
      <c r="T185" s="206"/>
      <c r="U185" s="206"/>
      <c r="V185" s="206"/>
      <c r="W185" s="206"/>
      <c r="X185" s="206"/>
      <c r="Y185" s="206"/>
      <c r="Z185" s="206"/>
    </row>
    <row r="186" spans="1:26" s="169" customFormat="1" ht="63.65" customHeight="1">
      <c r="A186" s="219">
        <v>10</v>
      </c>
      <c r="B186" s="214" t="s">
        <v>259</v>
      </c>
      <c r="C186" s="164">
        <v>184</v>
      </c>
      <c r="D186" s="172">
        <f t="shared" si="25"/>
        <v>184</v>
      </c>
      <c r="E186" s="82">
        <v>465</v>
      </c>
      <c r="F186" s="83">
        <f>506+32+32</f>
        <v>570</v>
      </c>
      <c r="G186" s="82">
        <f t="shared" si="24"/>
        <v>105</v>
      </c>
      <c r="H186" s="164">
        <v>410</v>
      </c>
      <c r="I186" s="164">
        <v>220</v>
      </c>
      <c r="J186" s="164">
        <v>380</v>
      </c>
      <c r="K186" s="243" t="s">
        <v>260</v>
      </c>
      <c r="L186" s="164">
        <f t="shared" si="26"/>
        <v>190</v>
      </c>
      <c r="M186" s="202" t="s">
        <v>261</v>
      </c>
      <c r="N186" s="175"/>
      <c r="O186" s="167"/>
      <c r="P186" s="167"/>
      <c r="Q186" s="168"/>
      <c r="R186" s="168"/>
      <c r="S186" s="168"/>
      <c r="T186" s="168"/>
      <c r="U186" s="168"/>
      <c r="V186" s="168"/>
      <c r="W186" s="168"/>
      <c r="X186" s="168"/>
      <c r="Y186" s="168"/>
      <c r="Z186" s="168"/>
    </row>
    <row r="187" spans="1:26" s="191" customFormat="1" ht="51.75" hidden="1" customHeight="1">
      <c r="A187" s="219">
        <v>11</v>
      </c>
      <c r="B187" s="214" t="s">
        <v>262</v>
      </c>
      <c r="C187" s="164">
        <v>184</v>
      </c>
      <c r="D187" s="172">
        <f>C187</f>
        <v>184</v>
      </c>
      <c r="E187" s="82"/>
      <c r="F187" s="83"/>
      <c r="G187" s="82"/>
      <c r="H187" s="164"/>
      <c r="I187" s="164">
        <v>220</v>
      </c>
      <c r="J187" s="164">
        <v>380</v>
      </c>
      <c r="K187" s="189"/>
      <c r="L187" s="164">
        <f>F187-J187</f>
        <v>-380</v>
      </c>
      <c r="M187" s="202">
        <f>392-H187</f>
        <v>392</v>
      </c>
      <c r="N187" s="175"/>
      <c r="O187" s="167"/>
      <c r="P187" s="167"/>
      <c r="Q187" s="168"/>
      <c r="R187" s="168"/>
      <c r="S187" s="168"/>
      <c r="T187" s="168"/>
      <c r="U187" s="168"/>
      <c r="V187" s="168"/>
      <c r="W187" s="168"/>
      <c r="X187" s="168"/>
      <c r="Y187" s="168"/>
      <c r="Z187" s="168"/>
    </row>
    <row r="188" spans="1:26" s="247" customFormat="1" ht="24.05" customHeight="1">
      <c r="A188" s="64" t="s">
        <v>263</v>
      </c>
      <c r="B188" s="244" t="s">
        <v>264</v>
      </c>
      <c r="C188" s="59">
        <f>C189+C198+C199+C200+C201+C202</f>
        <v>1288</v>
      </c>
      <c r="D188" s="59">
        <f>D189+D198+D199+D200+D201+D202</f>
        <v>1288</v>
      </c>
      <c r="E188" s="62">
        <f t="shared" ref="E188:J188" si="27">E189+E205+E206</f>
        <v>1355</v>
      </c>
      <c r="F188" s="62">
        <f t="shared" si="27"/>
        <v>1355</v>
      </c>
      <c r="G188" s="62">
        <f t="shared" si="27"/>
        <v>0</v>
      </c>
      <c r="H188" s="62">
        <f t="shared" si="27"/>
        <v>1675</v>
      </c>
      <c r="I188" s="62" t="e">
        <f t="shared" si="27"/>
        <v>#REF!</v>
      </c>
      <c r="J188" s="62">
        <f t="shared" si="27"/>
        <v>1679</v>
      </c>
      <c r="K188" s="201"/>
      <c r="L188" s="59">
        <f t="shared" si="26"/>
        <v>-324</v>
      </c>
      <c r="M188" s="115"/>
      <c r="N188" s="55">
        <f>6171-2443</f>
        <v>3728</v>
      </c>
      <c r="O188" s="245">
        <f>N188-F188</f>
        <v>2373</v>
      </c>
      <c r="P188" s="56"/>
      <c r="Q188" s="246"/>
      <c r="R188" s="246"/>
      <c r="S188" s="246"/>
      <c r="T188" s="246"/>
      <c r="U188" s="246"/>
      <c r="V188" s="246"/>
      <c r="W188" s="246"/>
      <c r="X188" s="246"/>
      <c r="Y188" s="246"/>
      <c r="Z188" s="246"/>
    </row>
    <row r="189" spans="1:26" s="247" customFormat="1" ht="25.55" customHeight="1">
      <c r="A189" s="130">
        <v>1</v>
      </c>
      <c r="B189" s="58" t="s">
        <v>265</v>
      </c>
      <c r="C189" s="59">
        <f>C190+C197</f>
        <v>1122</v>
      </c>
      <c r="D189" s="59">
        <f>D190+D197</f>
        <v>1122</v>
      </c>
      <c r="E189" s="62">
        <f t="shared" ref="E189:K189" si="28">E190+E197+E198+E199+E200+E201+E202+E203+E204</f>
        <v>1325</v>
      </c>
      <c r="F189" s="62">
        <f t="shared" si="28"/>
        <v>1355</v>
      </c>
      <c r="G189" s="62">
        <f t="shared" si="28"/>
        <v>30</v>
      </c>
      <c r="H189" s="59">
        <f t="shared" si="28"/>
        <v>1425</v>
      </c>
      <c r="I189" s="59" t="e">
        <f t="shared" si="28"/>
        <v>#REF!</v>
      </c>
      <c r="J189" s="59">
        <f t="shared" si="28"/>
        <v>1429</v>
      </c>
      <c r="K189" s="118">
        <f t="shared" si="28"/>
        <v>3064.1291999999999</v>
      </c>
      <c r="L189" s="59" t="e">
        <f>L190+L197+L198+L199+L200+L201+L202+L203+L204+#REF!+#REF!</f>
        <v>#REF!</v>
      </c>
      <c r="M189" s="248">
        <f>F189-E189</f>
        <v>30</v>
      </c>
      <c r="N189" s="55"/>
      <c r="O189" s="56"/>
      <c r="P189" s="56"/>
      <c r="Q189" s="246"/>
      <c r="R189" s="246"/>
      <c r="S189" s="246"/>
      <c r="T189" s="246"/>
      <c r="U189" s="246"/>
      <c r="V189" s="246"/>
      <c r="W189" s="246"/>
      <c r="X189" s="246"/>
      <c r="Y189" s="246"/>
      <c r="Z189" s="246"/>
    </row>
    <row r="190" spans="1:26" s="207" customFormat="1" ht="21.8" customHeight="1">
      <c r="A190" s="219" t="s">
        <v>123</v>
      </c>
      <c r="B190" s="214" t="s">
        <v>266</v>
      </c>
      <c r="C190" s="215">
        <f t="shared" ref="C190:J190" si="29">SUM(C191:C196)</f>
        <v>1091</v>
      </c>
      <c r="D190" s="215">
        <f t="shared" si="29"/>
        <v>1091</v>
      </c>
      <c r="E190" s="82">
        <v>1026</v>
      </c>
      <c r="F190" s="83">
        <f>F191+F192+F193+F194+F195+F196</f>
        <v>1046</v>
      </c>
      <c r="G190" s="82">
        <f>F190-E190</f>
        <v>20</v>
      </c>
      <c r="H190" s="164">
        <f t="shared" si="29"/>
        <v>1126</v>
      </c>
      <c r="I190" s="164" t="e">
        <f t="shared" si="29"/>
        <v>#REF!</v>
      </c>
      <c r="J190" s="164">
        <f t="shared" si="29"/>
        <v>1130</v>
      </c>
      <c r="K190" s="170">
        <v>2280.6291999999999</v>
      </c>
      <c r="L190" s="164">
        <f t="shared" si="26"/>
        <v>-84</v>
      </c>
      <c r="M190" s="227"/>
      <c r="N190" s="10"/>
      <c r="O190" s="205"/>
      <c r="P190" s="205"/>
      <c r="Q190" s="206"/>
      <c r="R190" s="206"/>
      <c r="S190" s="206"/>
      <c r="T190" s="206"/>
      <c r="U190" s="206"/>
      <c r="V190" s="206"/>
      <c r="W190" s="206"/>
      <c r="X190" s="206"/>
      <c r="Y190" s="206"/>
      <c r="Z190" s="206"/>
    </row>
    <row r="191" spans="1:26" s="249" customFormat="1" ht="21.8" customHeight="1">
      <c r="A191" s="219"/>
      <c r="B191" s="214" t="s">
        <v>267</v>
      </c>
      <c r="C191" s="215">
        <v>281</v>
      </c>
      <c r="D191" s="215">
        <v>281</v>
      </c>
      <c r="E191" s="82">
        <v>200</v>
      </c>
      <c r="F191" s="83">
        <v>200</v>
      </c>
      <c r="G191" s="82">
        <f t="shared" ref="G191:G204" si="30">F191-E191</f>
        <v>0</v>
      </c>
      <c r="H191" s="164">
        <v>300</v>
      </c>
      <c r="I191" s="164">
        <v>300</v>
      </c>
      <c r="J191" s="164">
        <v>300</v>
      </c>
      <c r="K191" s="170">
        <v>459</v>
      </c>
      <c r="L191" s="164">
        <f t="shared" si="26"/>
        <v>-100</v>
      </c>
      <c r="M191" s="227" t="s">
        <v>268</v>
      </c>
      <c r="N191" s="10"/>
      <c r="O191" s="205"/>
      <c r="P191" s="205"/>
      <c r="Q191" s="206"/>
      <c r="R191" s="206"/>
      <c r="S191" s="206"/>
      <c r="T191" s="206"/>
      <c r="U191" s="206"/>
      <c r="V191" s="206"/>
      <c r="W191" s="206"/>
      <c r="X191" s="206"/>
      <c r="Y191" s="206"/>
      <c r="Z191" s="206"/>
    </row>
    <row r="192" spans="1:26" s="207" customFormat="1" ht="21.8" customHeight="1">
      <c r="A192" s="219"/>
      <c r="B192" s="214" t="s">
        <v>269</v>
      </c>
      <c r="C192" s="215">
        <v>20</v>
      </c>
      <c r="D192" s="215">
        <v>20</v>
      </c>
      <c r="E192" s="82">
        <v>20</v>
      </c>
      <c r="F192" s="83">
        <v>30</v>
      </c>
      <c r="G192" s="82">
        <f t="shared" si="30"/>
        <v>10</v>
      </c>
      <c r="H192" s="164">
        <v>20</v>
      </c>
      <c r="I192" s="164" t="e">
        <f>#REF!</f>
        <v>#REF!</v>
      </c>
      <c r="J192" s="164">
        <v>20</v>
      </c>
      <c r="K192" s="170">
        <v>61.5</v>
      </c>
      <c r="L192" s="164">
        <f t="shared" si="26"/>
        <v>10</v>
      </c>
      <c r="M192" s="227"/>
      <c r="N192" s="10"/>
      <c r="O192" s="205"/>
      <c r="P192" s="205"/>
      <c r="Q192" s="206"/>
      <c r="R192" s="206"/>
      <c r="S192" s="206"/>
      <c r="T192" s="206"/>
      <c r="U192" s="206"/>
      <c r="V192" s="206"/>
      <c r="W192" s="206"/>
      <c r="X192" s="206"/>
      <c r="Y192" s="206"/>
      <c r="Z192" s="206"/>
    </row>
    <row r="193" spans="1:26" s="207" customFormat="1" ht="21.8" customHeight="1">
      <c r="A193" s="219"/>
      <c r="B193" s="214" t="s">
        <v>270</v>
      </c>
      <c r="C193" s="215">
        <v>30</v>
      </c>
      <c r="D193" s="215">
        <v>30</v>
      </c>
      <c r="E193" s="82">
        <v>46</v>
      </c>
      <c r="F193" s="83">
        <v>46</v>
      </c>
      <c r="G193" s="82">
        <f t="shared" si="30"/>
        <v>0</v>
      </c>
      <c r="H193" s="164">
        <v>46</v>
      </c>
      <c r="I193" s="164">
        <v>50</v>
      </c>
      <c r="J193" s="164">
        <v>50</v>
      </c>
      <c r="K193" s="170">
        <v>114.8192</v>
      </c>
      <c r="L193" s="164">
        <f t="shared" si="26"/>
        <v>-4</v>
      </c>
      <c r="M193" s="227"/>
      <c r="N193" s="10"/>
      <c r="O193" s="205"/>
      <c r="P193" s="205"/>
      <c r="Q193" s="206"/>
      <c r="R193" s="206"/>
      <c r="S193" s="206"/>
      <c r="T193" s="206"/>
      <c r="U193" s="206"/>
      <c r="V193" s="206"/>
      <c r="W193" s="206"/>
      <c r="X193" s="206"/>
      <c r="Y193" s="206"/>
      <c r="Z193" s="206"/>
    </row>
    <row r="194" spans="1:26" s="207" customFormat="1" ht="22.75" customHeight="1">
      <c r="A194" s="219"/>
      <c r="B194" s="214" t="s">
        <v>271</v>
      </c>
      <c r="C194" s="215">
        <v>10</v>
      </c>
      <c r="D194" s="215">
        <v>10</v>
      </c>
      <c r="E194" s="82">
        <v>10</v>
      </c>
      <c r="F194" s="83">
        <v>20</v>
      </c>
      <c r="G194" s="82">
        <f t="shared" si="30"/>
        <v>10</v>
      </c>
      <c r="H194" s="164">
        <v>10</v>
      </c>
      <c r="I194" s="164" t="e">
        <f>#REF!</f>
        <v>#REF!</v>
      </c>
      <c r="J194" s="164">
        <v>10</v>
      </c>
      <c r="K194" s="170">
        <v>30</v>
      </c>
      <c r="L194" s="164">
        <f t="shared" si="26"/>
        <v>10</v>
      </c>
      <c r="M194" s="227"/>
      <c r="N194" s="10"/>
      <c r="O194" s="205"/>
      <c r="P194" s="205"/>
      <c r="Q194" s="206"/>
      <c r="R194" s="206"/>
      <c r="S194" s="206"/>
      <c r="T194" s="206"/>
      <c r="U194" s="206"/>
      <c r="V194" s="206"/>
      <c r="W194" s="206"/>
      <c r="X194" s="206"/>
      <c r="Y194" s="206"/>
      <c r="Z194" s="206"/>
    </row>
    <row r="195" spans="1:26" s="207" customFormat="1" ht="22.75" customHeight="1">
      <c r="A195" s="219"/>
      <c r="B195" s="214" t="s">
        <v>272</v>
      </c>
      <c r="C195" s="215">
        <v>50</v>
      </c>
      <c r="D195" s="215">
        <v>50</v>
      </c>
      <c r="E195" s="82">
        <v>50</v>
      </c>
      <c r="F195" s="83">
        <v>50</v>
      </c>
      <c r="G195" s="82">
        <f t="shared" si="30"/>
        <v>0</v>
      </c>
      <c r="H195" s="164">
        <v>50</v>
      </c>
      <c r="I195" s="164" t="e">
        <f>#REF!</f>
        <v>#REF!</v>
      </c>
      <c r="J195" s="164">
        <v>50</v>
      </c>
      <c r="K195" s="170">
        <v>99.46</v>
      </c>
      <c r="L195" s="164">
        <f t="shared" si="26"/>
        <v>0</v>
      </c>
      <c r="M195" s="227"/>
      <c r="N195" s="10"/>
      <c r="O195" s="205"/>
      <c r="P195" s="205"/>
      <c r="Q195" s="206"/>
      <c r="R195" s="206"/>
      <c r="S195" s="206"/>
      <c r="T195" s="206"/>
      <c r="U195" s="206"/>
      <c r="V195" s="206"/>
      <c r="W195" s="206"/>
      <c r="X195" s="206"/>
      <c r="Y195" s="206"/>
      <c r="Z195" s="206"/>
    </row>
    <row r="196" spans="1:26" s="169" customFormat="1" ht="40.75" customHeight="1">
      <c r="A196" s="196"/>
      <c r="B196" s="145" t="s">
        <v>273</v>
      </c>
      <c r="C196" s="164">
        <v>700</v>
      </c>
      <c r="D196" s="164">
        <v>700</v>
      </c>
      <c r="E196" s="82">
        <v>700</v>
      </c>
      <c r="F196" s="83">
        <v>700</v>
      </c>
      <c r="G196" s="82">
        <f t="shared" si="30"/>
        <v>0</v>
      </c>
      <c r="H196" s="164">
        <v>700</v>
      </c>
      <c r="I196" s="164" t="e">
        <f>#REF!</f>
        <v>#REF!</v>
      </c>
      <c r="J196" s="164">
        <v>700</v>
      </c>
      <c r="K196" s="170">
        <v>1515.85</v>
      </c>
      <c r="L196" s="164">
        <f t="shared" si="26"/>
        <v>0</v>
      </c>
      <c r="M196" s="190"/>
      <c r="N196" s="175"/>
      <c r="O196" s="167"/>
      <c r="P196" s="167"/>
      <c r="Q196" s="168"/>
      <c r="R196" s="168"/>
      <c r="S196" s="168"/>
      <c r="T196" s="168"/>
      <c r="U196" s="168"/>
      <c r="V196" s="168"/>
      <c r="W196" s="168"/>
      <c r="X196" s="168"/>
      <c r="Y196" s="168"/>
      <c r="Z196" s="168"/>
    </row>
    <row r="197" spans="1:26" s="207" customFormat="1" ht="21.8" customHeight="1">
      <c r="A197" s="219" t="s">
        <v>125</v>
      </c>
      <c r="B197" s="214" t="s">
        <v>274</v>
      </c>
      <c r="C197" s="215">
        <v>31</v>
      </c>
      <c r="D197" s="215">
        <v>31</v>
      </c>
      <c r="E197" s="82">
        <v>48</v>
      </c>
      <c r="F197" s="83">
        <v>48</v>
      </c>
      <c r="G197" s="82">
        <f t="shared" si="30"/>
        <v>0</v>
      </c>
      <c r="H197" s="164">
        <v>48</v>
      </c>
      <c r="I197" s="164">
        <v>48</v>
      </c>
      <c r="J197" s="164">
        <v>48</v>
      </c>
      <c r="K197" s="170">
        <v>30</v>
      </c>
      <c r="L197" s="164">
        <f t="shared" si="26"/>
        <v>0</v>
      </c>
      <c r="M197" s="227"/>
      <c r="N197" s="10"/>
      <c r="O197" s="205"/>
      <c r="P197" s="205"/>
      <c r="Q197" s="206"/>
      <c r="R197" s="206"/>
      <c r="S197" s="206"/>
      <c r="T197" s="206"/>
      <c r="U197" s="206"/>
      <c r="V197" s="206"/>
      <c r="W197" s="206"/>
      <c r="X197" s="206"/>
      <c r="Y197" s="206"/>
      <c r="Z197" s="206"/>
    </row>
    <row r="198" spans="1:26" s="207" customFormat="1" ht="21.8" customHeight="1">
      <c r="A198" s="219" t="s">
        <v>127</v>
      </c>
      <c r="B198" s="214" t="s">
        <v>275</v>
      </c>
      <c r="C198" s="215">
        <v>20</v>
      </c>
      <c r="D198" s="215">
        <v>20</v>
      </c>
      <c r="E198" s="82">
        <v>20</v>
      </c>
      <c r="F198" s="83">
        <v>30</v>
      </c>
      <c r="G198" s="82">
        <f t="shared" si="30"/>
        <v>10</v>
      </c>
      <c r="H198" s="164">
        <v>20</v>
      </c>
      <c r="I198" s="164" t="e">
        <f>#REF!</f>
        <v>#REF!</v>
      </c>
      <c r="J198" s="164">
        <v>20</v>
      </c>
      <c r="K198" s="170">
        <v>40</v>
      </c>
      <c r="L198" s="164">
        <f t="shared" si="26"/>
        <v>10</v>
      </c>
      <c r="M198" s="227"/>
      <c r="N198" s="10"/>
      <c r="O198" s="205"/>
      <c r="P198" s="205"/>
      <c r="Q198" s="206"/>
      <c r="R198" s="206"/>
      <c r="S198" s="206"/>
      <c r="T198" s="206"/>
      <c r="U198" s="206"/>
      <c r="V198" s="206"/>
      <c r="W198" s="206"/>
      <c r="X198" s="206"/>
      <c r="Y198" s="206"/>
      <c r="Z198" s="206"/>
    </row>
    <row r="199" spans="1:26" s="207" customFormat="1" ht="21.8" customHeight="1">
      <c r="A199" s="219" t="s">
        <v>129</v>
      </c>
      <c r="B199" s="214" t="s">
        <v>276</v>
      </c>
      <c r="C199" s="215">
        <v>40</v>
      </c>
      <c r="D199" s="215">
        <v>40</v>
      </c>
      <c r="E199" s="82">
        <v>20</v>
      </c>
      <c r="F199" s="83">
        <v>20</v>
      </c>
      <c r="G199" s="82">
        <f t="shared" si="30"/>
        <v>0</v>
      </c>
      <c r="H199" s="164">
        <v>20</v>
      </c>
      <c r="I199" s="164">
        <v>20</v>
      </c>
      <c r="J199" s="164">
        <v>20</v>
      </c>
      <c r="K199" s="170">
        <v>140</v>
      </c>
      <c r="L199" s="164">
        <f t="shared" si="26"/>
        <v>0</v>
      </c>
      <c r="M199" s="227"/>
      <c r="N199" s="10"/>
      <c r="O199" s="205"/>
      <c r="P199" s="205"/>
      <c r="Q199" s="206"/>
      <c r="R199" s="206"/>
      <c r="S199" s="206"/>
      <c r="T199" s="206"/>
      <c r="U199" s="206"/>
      <c r="V199" s="206"/>
      <c r="W199" s="206"/>
      <c r="X199" s="206"/>
      <c r="Y199" s="206"/>
      <c r="Z199" s="206"/>
    </row>
    <row r="200" spans="1:26" s="207" customFormat="1" ht="21.8" customHeight="1">
      <c r="A200" s="219" t="s">
        <v>131</v>
      </c>
      <c r="B200" s="214" t="s">
        <v>277</v>
      </c>
      <c r="C200" s="215">
        <v>30</v>
      </c>
      <c r="D200" s="215">
        <v>30</v>
      </c>
      <c r="E200" s="82">
        <v>30</v>
      </c>
      <c r="F200" s="83">
        <v>30</v>
      </c>
      <c r="G200" s="82">
        <f t="shared" si="30"/>
        <v>0</v>
      </c>
      <c r="H200" s="164">
        <v>30</v>
      </c>
      <c r="I200" s="164" t="e">
        <f>#REF!</f>
        <v>#REF!</v>
      </c>
      <c r="J200" s="164">
        <f>F200</f>
        <v>30</v>
      </c>
      <c r="K200" s="170">
        <v>60</v>
      </c>
      <c r="L200" s="164">
        <f t="shared" si="26"/>
        <v>0</v>
      </c>
      <c r="M200" s="227"/>
      <c r="N200" s="10"/>
      <c r="O200" s="205"/>
      <c r="P200" s="205"/>
      <c r="Q200" s="206"/>
      <c r="R200" s="206"/>
      <c r="S200" s="206"/>
      <c r="T200" s="206"/>
      <c r="U200" s="206"/>
      <c r="V200" s="206"/>
      <c r="W200" s="206"/>
      <c r="X200" s="206"/>
      <c r="Y200" s="206"/>
      <c r="Z200" s="206"/>
    </row>
    <row r="201" spans="1:26" s="207" customFormat="1" ht="21.8" customHeight="1">
      <c r="A201" s="219" t="s">
        <v>133</v>
      </c>
      <c r="B201" s="214" t="s">
        <v>278</v>
      </c>
      <c r="C201" s="215">
        <v>36</v>
      </c>
      <c r="D201" s="215">
        <v>36</v>
      </c>
      <c r="E201" s="82">
        <v>36</v>
      </c>
      <c r="F201" s="83">
        <v>36</v>
      </c>
      <c r="G201" s="82">
        <f t="shared" si="30"/>
        <v>0</v>
      </c>
      <c r="H201" s="164">
        <v>36</v>
      </c>
      <c r="I201" s="164" t="e">
        <f>#REF!</f>
        <v>#REF!</v>
      </c>
      <c r="J201" s="164">
        <v>36</v>
      </c>
      <c r="K201" s="170">
        <v>253</v>
      </c>
      <c r="L201" s="164">
        <f t="shared" si="26"/>
        <v>0</v>
      </c>
      <c r="M201" s="227"/>
      <c r="N201" s="10"/>
      <c r="O201" s="205"/>
      <c r="P201" s="205"/>
      <c r="Q201" s="206"/>
      <c r="R201" s="206"/>
      <c r="S201" s="206"/>
      <c r="T201" s="206"/>
      <c r="U201" s="206"/>
      <c r="V201" s="206"/>
      <c r="W201" s="206"/>
      <c r="X201" s="206"/>
      <c r="Y201" s="206"/>
      <c r="Z201" s="206"/>
    </row>
    <row r="202" spans="1:26" s="207" customFormat="1" ht="21.8" customHeight="1">
      <c r="A202" s="219" t="s">
        <v>135</v>
      </c>
      <c r="B202" s="214" t="s">
        <v>279</v>
      </c>
      <c r="C202" s="215">
        <v>40</v>
      </c>
      <c r="D202" s="215">
        <v>40</v>
      </c>
      <c r="E202" s="82">
        <v>40</v>
      </c>
      <c r="F202" s="83">
        <v>40</v>
      </c>
      <c r="G202" s="82">
        <f t="shared" si="30"/>
        <v>0</v>
      </c>
      <c r="H202" s="164">
        <v>40</v>
      </c>
      <c r="I202" s="164">
        <v>40</v>
      </c>
      <c r="J202" s="164">
        <v>40</v>
      </c>
      <c r="K202" s="170">
        <v>50</v>
      </c>
      <c r="L202" s="164">
        <f t="shared" si="26"/>
        <v>0</v>
      </c>
      <c r="M202" s="227"/>
      <c r="N202" s="10"/>
      <c r="O202" s="205"/>
      <c r="P202" s="205"/>
      <c r="Q202" s="206"/>
      <c r="R202" s="206"/>
      <c r="S202" s="206"/>
      <c r="T202" s="206"/>
      <c r="U202" s="206"/>
      <c r="V202" s="206"/>
      <c r="W202" s="206"/>
      <c r="X202" s="206"/>
      <c r="Y202" s="206"/>
      <c r="Z202" s="206"/>
    </row>
    <row r="203" spans="1:26" s="207" customFormat="1" ht="21.8" customHeight="1">
      <c r="A203" s="219" t="s">
        <v>137</v>
      </c>
      <c r="B203" s="214" t="s">
        <v>280</v>
      </c>
      <c r="C203" s="215"/>
      <c r="D203" s="215"/>
      <c r="E203" s="82">
        <v>50</v>
      </c>
      <c r="F203" s="83">
        <v>50</v>
      </c>
      <c r="G203" s="82">
        <f t="shared" si="30"/>
        <v>0</v>
      </c>
      <c r="H203" s="164">
        <v>50</v>
      </c>
      <c r="I203" s="164"/>
      <c r="J203" s="164">
        <v>50</v>
      </c>
      <c r="K203" s="170">
        <v>60</v>
      </c>
      <c r="L203" s="164">
        <f t="shared" si="26"/>
        <v>0</v>
      </c>
      <c r="M203" s="227"/>
      <c r="N203" s="10"/>
      <c r="O203" s="205"/>
      <c r="P203" s="205"/>
      <c r="Q203" s="206"/>
      <c r="R203" s="206"/>
      <c r="S203" s="206"/>
      <c r="T203" s="206"/>
      <c r="U203" s="206"/>
      <c r="V203" s="206"/>
      <c r="W203" s="206"/>
      <c r="X203" s="206"/>
      <c r="Y203" s="206"/>
      <c r="Z203" s="206"/>
    </row>
    <row r="204" spans="1:26" s="207" customFormat="1" ht="21.8" customHeight="1">
      <c r="A204" s="219" t="s">
        <v>139</v>
      </c>
      <c r="B204" s="214" t="s">
        <v>281</v>
      </c>
      <c r="C204" s="215"/>
      <c r="D204" s="215"/>
      <c r="E204" s="82">
        <v>55</v>
      </c>
      <c r="F204" s="83">
        <v>55</v>
      </c>
      <c r="G204" s="82">
        <f t="shared" si="30"/>
        <v>0</v>
      </c>
      <c r="H204" s="164">
        <v>55</v>
      </c>
      <c r="I204" s="164"/>
      <c r="J204" s="164">
        <v>55</v>
      </c>
      <c r="K204" s="170">
        <v>150.5</v>
      </c>
      <c r="L204" s="164">
        <f t="shared" si="26"/>
        <v>0</v>
      </c>
      <c r="M204" s="227"/>
      <c r="N204" s="10"/>
      <c r="O204" s="205"/>
      <c r="P204" s="205"/>
      <c r="Q204" s="206"/>
      <c r="R204" s="206"/>
      <c r="S204" s="206"/>
      <c r="T204" s="206"/>
      <c r="U204" s="206"/>
      <c r="V204" s="206"/>
      <c r="W204" s="206"/>
      <c r="X204" s="206"/>
      <c r="Y204" s="206"/>
      <c r="Z204" s="206"/>
    </row>
    <row r="205" spans="1:26" s="256" customFormat="1" ht="33.4" hidden="1" customHeight="1">
      <c r="A205" s="250">
        <v>2</v>
      </c>
      <c r="B205" s="251" t="s">
        <v>282</v>
      </c>
      <c r="C205" s="252"/>
      <c r="D205" s="252"/>
      <c r="E205" s="61">
        <v>30</v>
      </c>
      <c r="F205" s="62"/>
      <c r="G205" s="61">
        <f>F205-E205</f>
        <v>-30</v>
      </c>
      <c r="H205" s="59">
        <v>90</v>
      </c>
      <c r="I205" s="131">
        <v>90</v>
      </c>
      <c r="J205" s="59">
        <v>90</v>
      </c>
      <c r="K205" s="253" t="s">
        <v>283</v>
      </c>
      <c r="L205" s="59">
        <f t="shared" si="26"/>
        <v>-90</v>
      </c>
      <c r="M205" s="142"/>
      <c r="N205" s="10"/>
      <c r="O205" s="254"/>
      <c r="P205" s="254"/>
      <c r="Q205" s="255"/>
      <c r="R205" s="255"/>
      <c r="S205" s="255"/>
      <c r="T205" s="255"/>
      <c r="U205" s="255"/>
      <c r="V205" s="255"/>
      <c r="W205" s="255"/>
      <c r="X205" s="255"/>
      <c r="Y205" s="255"/>
      <c r="Z205" s="255"/>
    </row>
    <row r="206" spans="1:26" s="256" customFormat="1" ht="24.75" hidden="1" customHeight="1">
      <c r="A206" s="250"/>
      <c r="B206" s="251"/>
      <c r="C206" s="252"/>
      <c r="D206" s="252"/>
      <c r="E206" s="61"/>
      <c r="F206" s="62"/>
      <c r="G206" s="61"/>
      <c r="H206" s="59">
        <v>160</v>
      </c>
      <c r="I206" s="131">
        <f>I207</f>
        <v>160</v>
      </c>
      <c r="J206" s="59">
        <f>J207</f>
        <v>160</v>
      </c>
      <c r="K206" s="92">
        <f>F206-I206</f>
        <v>-160</v>
      </c>
      <c r="L206" s="59">
        <f t="shared" si="26"/>
        <v>-160</v>
      </c>
      <c r="M206" s="142"/>
      <c r="N206" s="10"/>
      <c r="O206" s="254"/>
      <c r="P206" s="254"/>
      <c r="Q206" s="255"/>
      <c r="R206" s="255"/>
      <c r="S206" s="255"/>
      <c r="T206" s="255"/>
      <c r="U206" s="255"/>
      <c r="V206" s="255"/>
      <c r="W206" s="255"/>
      <c r="X206" s="255"/>
      <c r="Y206" s="255"/>
      <c r="Z206" s="255"/>
    </row>
    <row r="207" spans="1:26" s="169" customFormat="1" ht="26.2" hidden="1" customHeight="1">
      <c r="A207" s="257"/>
      <c r="B207" s="145"/>
      <c r="C207" s="164"/>
      <c r="D207" s="164"/>
      <c r="E207" s="82"/>
      <c r="F207" s="83"/>
      <c r="G207" s="82"/>
      <c r="H207" s="164">
        <v>160</v>
      </c>
      <c r="I207" s="164">
        <v>160</v>
      </c>
      <c r="J207" s="164">
        <v>160</v>
      </c>
      <c r="K207" s="92">
        <f>F207-I207</f>
        <v>-160</v>
      </c>
      <c r="L207" s="164">
        <f t="shared" si="26"/>
        <v>-160</v>
      </c>
      <c r="M207" s="190"/>
      <c r="N207" s="175">
        <f>16*10</f>
        <v>160</v>
      </c>
      <c r="O207" s="167"/>
      <c r="P207" s="167"/>
      <c r="Q207" s="168"/>
      <c r="R207" s="168"/>
      <c r="S207" s="168"/>
      <c r="T207" s="168"/>
      <c r="U207" s="168"/>
      <c r="V207" s="168"/>
      <c r="W207" s="168"/>
      <c r="X207" s="168"/>
      <c r="Y207" s="168"/>
      <c r="Z207" s="168"/>
    </row>
    <row r="208" spans="1:26" s="103" customFormat="1" ht="28.5" customHeight="1">
      <c r="A208" s="64" t="s">
        <v>284</v>
      </c>
      <c r="B208" s="95" t="s">
        <v>285</v>
      </c>
      <c r="C208" s="59">
        <f>SUM(C216:C223)+C209</f>
        <v>650</v>
      </c>
      <c r="D208" s="59">
        <f>SUM(D216:D223)+D209</f>
        <v>650</v>
      </c>
      <c r="E208" s="62">
        <f t="shared" ref="E208:J208" si="31">E209+E231</f>
        <v>1430</v>
      </c>
      <c r="F208" s="62">
        <f t="shared" si="31"/>
        <v>1560</v>
      </c>
      <c r="G208" s="62">
        <f t="shared" si="31"/>
        <v>130</v>
      </c>
      <c r="H208" s="59">
        <f t="shared" si="31"/>
        <v>1570</v>
      </c>
      <c r="I208" s="59" t="e">
        <f t="shared" si="31"/>
        <v>#REF!</v>
      </c>
      <c r="J208" s="59">
        <f t="shared" si="31"/>
        <v>1200</v>
      </c>
      <c r="K208" s="118"/>
      <c r="L208" s="59">
        <f t="shared" si="26"/>
        <v>360</v>
      </c>
      <c r="M208" s="35">
        <f>F208-E208</f>
        <v>130</v>
      </c>
      <c r="N208" s="10">
        <v>2817</v>
      </c>
      <c r="O208" s="258">
        <f>N208-F208</f>
        <v>1257</v>
      </c>
      <c r="P208" s="11"/>
      <c r="Q208" s="12"/>
      <c r="R208" s="12"/>
      <c r="S208" s="12"/>
      <c r="T208" s="12"/>
      <c r="U208" s="12"/>
      <c r="V208" s="12"/>
      <c r="W208" s="12"/>
      <c r="X208" s="12"/>
      <c r="Y208" s="12"/>
      <c r="Z208" s="12"/>
    </row>
    <row r="209" spans="1:26" s="143" customFormat="1" ht="25.55" customHeight="1">
      <c r="A209" s="64">
        <v>1</v>
      </c>
      <c r="B209" s="58" t="s">
        <v>286</v>
      </c>
      <c r="C209" s="81">
        <f>SUM(C210:C215)</f>
        <v>415</v>
      </c>
      <c r="D209" s="81">
        <f>SUM(D210:D215)</f>
        <v>415</v>
      </c>
      <c r="E209" s="61">
        <v>1430</v>
      </c>
      <c r="F209" s="62">
        <f>SUM(F210:F230)</f>
        <v>1560</v>
      </c>
      <c r="G209" s="62">
        <f>SUM(G210:G230)</f>
        <v>130</v>
      </c>
      <c r="H209" s="59">
        <f>SUM(H210:H228)</f>
        <v>1330</v>
      </c>
      <c r="I209" s="59" t="e">
        <f>SUM(I210:I228)</f>
        <v>#REF!</v>
      </c>
      <c r="J209" s="59">
        <f>SUM(J210:J228)</f>
        <v>960</v>
      </c>
      <c r="K209" s="118"/>
      <c r="L209" s="59">
        <f t="shared" si="26"/>
        <v>600</v>
      </c>
      <c r="M209" s="259">
        <f>F209-E209</f>
        <v>130</v>
      </c>
      <c r="N209" s="10"/>
      <c r="O209" s="94"/>
      <c r="P209" s="94"/>
      <c r="Q209" s="95"/>
      <c r="R209" s="95"/>
      <c r="S209" s="95"/>
      <c r="T209" s="95"/>
      <c r="U209" s="95"/>
      <c r="V209" s="95"/>
      <c r="W209" s="95"/>
      <c r="X209" s="95"/>
      <c r="Y209" s="95"/>
      <c r="Z209" s="95"/>
    </row>
    <row r="210" spans="1:26" s="169" customFormat="1" ht="23.25" customHeight="1">
      <c r="A210" s="219" t="s">
        <v>123</v>
      </c>
      <c r="B210" s="145" t="s">
        <v>287</v>
      </c>
      <c r="C210" s="164">
        <v>15</v>
      </c>
      <c r="D210" s="164">
        <v>15</v>
      </c>
      <c r="E210" s="82">
        <v>15</v>
      </c>
      <c r="F210" s="83">
        <v>15</v>
      </c>
      <c r="G210" s="82">
        <f>F210-E210</f>
        <v>0</v>
      </c>
      <c r="H210" s="164">
        <v>15</v>
      </c>
      <c r="I210" s="164">
        <v>20</v>
      </c>
      <c r="J210" s="164">
        <v>15</v>
      </c>
      <c r="K210" s="170">
        <v>25</v>
      </c>
      <c r="L210" s="164">
        <f t="shared" si="26"/>
        <v>0</v>
      </c>
      <c r="M210" s="190"/>
      <c r="N210" s="175"/>
      <c r="O210" s="167"/>
      <c r="P210" s="167"/>
      <c r="Q210" s="168"/>
      <c r="R210" s="168"/>
      <c r="S210" s="168"/>
      <c r="T210" s="168"/>
      <c r="U210" s="168"/>
      <c r="V210" s="168"/>
      <c r="W210" s="168"/>
      <c r="X210" s="168"/>
      <c r="Y210" s="168"/>
      <c r="Z210" s="168"/>
    </row>
    <row r="211" spans="1:26" s="169" customFormat="1" ht="23.25" customHeight="1">
      <c r="A211" s="219" t="s">
        <v>125</v>
      </c>
      <c r="B211" s="145" t="s">
        <v>288</v>
      </c>
      <c r="C211" s="164">
        <v>80</v>
      </c>
      <c r="D211" s="164">
        <v>80</v>
      </c>
      <c r="E211" s="82">
        <v>150</v>
      </c>
      <c r="F211" s="83">
        <v>150</v>
      </c>
      <c r="G211" s="82">
        <f t="shared" ref="G211:G230" si="32">F211-E211</f>
        <v>0</v>
      </c>
      <c r="H211" s="164">
        <v>100</v>
      </c>
      <c r="I211" s="164">
        <v>100</v>
      </c>
      <c r="J211" s="164">
        <v>100</v>
      </c>
      <c r="K211" s="170">
        <v>250</v>
      </c>
      <c r="L211" s="164">
        <f t="shared" si="26"/>
        <v>50</v>
      </c>
      <c r="M211" s="190"/>
      <c r="N211" s="175"/>
      <c r="O211" s="167"/>
      <c r="P211" s="167"/>
      <c r="Q211" s="168"/>
      <c r="R211" s="168"/>
      <c r="S211" s="168"/>
      <c r="T211" s="168"/>
      <c r="U211" s="168"/>
      <c r="V211" s="168"/>
      <c r="W211" s="168"/>
      <c r="X211" s="168"/>
      <c r="Y211" s="168"/>
      <c r="Z211" s="168"/>
    </row>
    <row r="212" spans="1:26" s="169" customFormat="1" ht="42.05" customHeight="1">
      <c r="A212" s="219" t="s">
        <v>127</v>
      </c>
      <c r="B212" s="145" t="s">
        <v>289</v>
      </c>
      <c r="C212" s="164">
        <v>150</v>
      </c>
      <c r="D212" s="164">
        <v>150</v>
      </c>
      <c r="E212" s="82">
        <v>200</v>
      </c>
      <c r="F212" s="83">
        <v>200</v>
      </c>
      <c r="G212" s="82">
        <f t="shared" si="32"/>
        <v>0</v>
      </c>
      <c r="H212" s="164">
        <v>200</v>
      </c>
      <c r="I212" s="164">
        <v>200</v>
      </c>
      <c r="J212" s="164">
        <v>200</v>
      </c>
      <c r="K212" s="170">
        <v>260</v>
      </c>
      <c r="L212" s="164">
        <f t="shared" si="26"/>
        <v>0</v>
      </c>
      <c r="M212" s="190"/>
      <c r="N212" s="175"/>
      <c r="O212" s="167"/>
      <c r="P212" s="167"/>
      <c r="Q212" s="168"/>
      <c r="R212" s="168"/>
      <c r="S212" s="168"/>
      <c r="T212" s="168"/>
      <c r="U212" s="168"/>
      <c r="V212" s="168"/>
      <c r="W212" s="168"/>
      <c r="X212" s="168"/>
      <c r="Y212" s="168"/>
      <c r="Z212" s="168"/>
    </row>
    <row r="213" spans="1:26" s="169" customFormat="1" ht="23.25" customHeight="1">
      <c r="A213" s="219" t="s">
        <v>129</v>
      </c>
      <c r="B213" s="145" t="s">
        <v>290</v>
      </c>
      <c r="C213" s="164">
        <v>100</v>
      </c>
      <c r="D213" s="164">
        <v>100</v>
      </c>
      <c r="E213" s="82">
        <v>100</v>
      </c>
      <c r="F213" s="83">
        <v>100</v>
      </c>
      <c r="G213" s="82">
        <f t="shared" si="32"/>
        <v>0</v>
      </c>
      <c r="H213" s="164">
        <v>100</v>
      </c>
      <c r="I213" s="164" t="e">
        <f>#REF!</f>
        <v>#REF!</v>
      </c>
      <c r="J213" s="164">
        <f>F213</f>
        <v>100</v>
      </c>
      <c r="K213" s="170">
        <v>200</v>
      </c>
      <c r="L213" s="164">
        <f t="shared" si="26"/>
        <v>0</v>
      </c>
      <c r="M213" s="190"/>
      <c r="N213" s="175"/>
      <c r="O213" s="167"/>
      <c r="P213" s="167"/>
      <c r="Q213" s="168"/>
      <c r="R213" s="168"/>
      <c r="S213" s="168"/>
      <c r="T213" s="168"/>
      <c r="U213" s="168"/>
      <c r="V213" s="168"/>
      <c r="W213" s="168"/>
      <c r="X213" s="168"/>
      <c r="Y213" s="168"/>
      <c r="Z213" s="168"/>
    </row>
    <row r="214" spans="1:26" s="169" customFormat="1" ht="23.25" customHeight="1">
      <c r="A214" s="219" t="s">
        <v>131</v>
      </c>
      <c r="B214" s="145" t="s">
        <v>291</v>
      </c>
      <c r="C214" s="164">
        <v>20</v>
      </c>
      <c r="D214" s="164">
        <v>20</v>
      </c>
      <c r="E214" s="82">
        <v>30</v>
      </c>
      <c r="F214" s="83">
        <v>30</v>
      </c>
      <c r="G214" s="82">
        <f t="shared" si="32"/>
        <v>0</v>
      </c>
      <c r="H214" s="164">
        <v>30</v>
      </c>
      <c r="I214" s="164">
        <v>30</v>
      </c>
      <c r="J214" s="164">
        <v>30</v>
      </c>
      <c r="K214" s="170">
        <v>100</v>
      </c>
      <c r="L214" s="164">
        <f t="shared" si="26"/>
        <v>0</v>
      </c>
      <c r="M214" s="190"/>
      <c r="N214" s="175"/>
      <c r="O214" s="167"/>
      <c r="P214" s="167"/>
      <c r="Q214" s="168"/>
      <c r="R214" s="168"/>
      <c r="S214" s="168"/>
      <c r="T214" s="168"/>
      <c r="U214" s="168"/>
      <c r="V214" s="168"/>
      <c r="W214" s="168"/>
      <c r="X214" s="168"/>
      <c r="Y214" s="168"/>
      <c r="Z214" s="168"/>
    </row>
    <row r="215" spans="1:26" s="169" customFormat="1" ht="23.25" customHeight="1">
      <c r="A215" s="219" t="s">
        <v>133</v>
      </c>
      <c r="B215" s="145" t="s">
        <v>292</v>
      </c>
      <c r="C215" s="164">
        <v>50</v>
      </c>
      <c r="D215" s="164">
        <v>50</v>
      </c>
      <c r="E215" s="82">
        <v>60</v>
      </c>
      <c r="F215" s="83">
        <v>60</v>
      </c>
      <c r="G215" s="82">
        <f t="shared" si="32"/>
        <v>0</v>
      </c>
      <c r="H215" s="164">
        <v>60</v>
      </c>
      <c r="I215" s="164">
        <v>60</v>
      </c>
      <c r="J215" s="164">
        <v>60</v>
      </c>
      <c r="K215" s="170">
        <v>80</v>
      </c>
      <c r="L215" s="164">
        <f t="shared" si="26"/>
        <v>0</v>
      </c>
      <c r="M215" s="190"/>
      <c r="N215" s="175"/>
      <c r="O215" s="167"/>
      <c r="P215" s="167"/>
      <c r="Q215" s="168"/>
      <c r="R215" s="168"/>
      <c r="S215" s="168"/>
      <c r="T215" s="168"/>
      <c r="U215" s="168"/>
      <c r="V215" s="168"/>
      <c r="W215" s="168"/>
      <c r="X215" s="168"/>
      <c r="Y215" s="168"/>
      <c r="Z215" s="168"/>
    </row>
    <row r="216" spans="1:26" s="237" customFormat="1" ht="23.25" customHeight="1">
      <c r="A216" s="219" t="s">
        <v>135</v>
      </c>
      <c r="B216" s="214" t="s">
        <v>293</v>
      </c>
      <c r="C216" s="172">
        <v>25</v>
      </c>
      <c r="D216" s="172">
        <v>25</v>
      </c>
      <c r="E216" s="82">
        <v>40</v>
      </c>
      <c r="F216" s="83">
        <v>40</v>
      </c>
      <c r="G216" s="82">
        <f t="shared" si="32"/>
        <v>0</v>
      </c>
      <c r="H216" s="164">
        <v>40</v>
      </c>
      <c r="I216" s="164">
        <v>40</v>
      </c>
      <c r="J216" s="164">
        <v>40</v>
      </c>
      <c r="K216" s="170">
        <v>250</v>
      </c>
      <c r="L216" s="164">
        <f t="shared" si="26"/>
        <v>0</v>
      </c>
      <c r="M216" s="234"/>
      <c r="N216" s="10"/>
      <c r="O216" s="235"/>
      <c r="P216" s="235"/>
      <c r="Q216" s="236"/>
      <c r="R216" s="236"/>
      <c r="S216" s="236"/>
      <c r="T216" s="236"/>
      <c r="U216" s="236"/>
      <c r="V216" s="236"/>
      <c r="W216" s="236"/>
      <c r="X216" s="236"/>
      <c r="Y216" s="236"/>
      <c r="Z216" s="236"/>
    </row>
    <row r="217" spans="1:26" s="207" customFormat="1" ht="23.25" customHeight="1">
      <c r="A217" s="219" t="s">
        <v>137</v>
      </c>
      <c r="B217" s="214" t="s">
        <v>294</v>
      </c>
      <c r="C217" s="172">
        <v>85</v>
      </c>
      <c r="D217" s="172">
        <v>85</v>
      </c>
      <c r="E217" s="82">
        <v>85</v>
      </c>
      <c r="F217" s="83">
        <v>85</v>
      </c>
      <c r="G217" s="82">
        <f t="shared" si="32"/>
        <v>0</v>
      </c>
      <c r="H217" s="164">
        <v>85</v>
      </c>
      <c r="I217" s="164">
        <v>85</v>
      </c>
      <c r="J217" s="164">
        <v>85</v>
      </c>
      <c r="K217" s="170">
        <v>106.2</v>
      </c>
      <c r="L217" s="164">
        <f t="shared" si="26"/>
        <v>0</v>
      </c>
      <c r="M217" s="204"/>
      <c r="N217" s="10"/>
      <c r="O217" s="205"/>
      <c r="P217" s="205"/>
      <c r="Q217" s="206"/>
      <c r="R217" s="206"/>
      <c r="S217" s="206"/>
      <c r="T217" s="206"/>
      <c r="U217" s="206"/>
      <c r="V217" s="206"/>
      <c r="W217" s="206"/>
      <c r="X217" s="206"/>
      <c r="Y217" s="206"/>
      <c r="Z217" s="206"/>
    </row>
    <row r="218" spans="1:26" s="207" customFormat="1" ht="23.25" customHeight="1">
      <c r="A218" s="219" t="s">
        <v>139</v>
      </c>
      <c r="B218" s="214" t="s">
        <v>295</v>
      </c>
      <c r="C218" s="172">
        <v>20</v>
      </c>
      <c r="D218" s="172">
        <v>20</v>
      </c>
      <c r="E218" s="82">
        <v>50</v>
      </c>
      <c r="F218" s="83">
        <v>50</v>
      </c>
      <c r="G218" s="82">
        <f t="shared" si="32"/>
        <v>0</v>
      </c>
      <c r="H218" s="164">
        <v>50</v>
      </c>
      <c r="I218" s="164">
        <v>30</v>
      </c>
      <c r="J218" s="164">
        <v>50</v>
      </c>
      <c r="K218" s="170">
        <v>170</v>
      </c>
      <c r="L218" s="164">
        <f t="shared" si="26"/>
        <v>0</v>
      </c>
      <c r="M218" s="204"/>
      <c r="N218" s="10"/>
      <c r="O218" s="205"/>
      <c r="P218" s="205"/>
      <c r="Q218" s="206"/>
      <c r="R218" s="206"/>
      <c r="S218" s="206"/>
      <c r="T218" s="206"/>
      <c r="U218" s="206"/>
      <c r="V218" s="206"/>
      <c r="W218" s="206"/>
      <c r="X218" s="206"/>
      <c r="Y218" s="206"/>
      <c r="Z218" s="206"/>
    </row>
    <row r="219" spans="1:26" s="207" customFormat="1" ht="23.25" customHeight="1">
      <c r="A219" s="219" t="s">
        <v>142</v>
      </c>
      <c r="B219" s="214" t="s">
        <v>296</v>
      </c>
      <c r="C219" s="172">
        <v>65</v>
      </c>
      <c r="D219" s="172">
        <v>65</v>
      </c>
      <c r="E219" s="82">
        <v>100</v>
      </c>
      <c r="F219" s="83">
        <v>100</v>
      </c>
      <c r="G219" s="82">
        <f t="shared" si="32"/>
        <v>0</v>
      </c>
      <c r="H219" s="164">
        <v>100</v>
      </c>
      <c r="I219" s="164">
        <v>80</v>
      </c>
      <c r="J219" s="164">
        <v>100</v>
      </c>
      <c r="K219" s="170">
        <v>150</v>
      </c>
      <c r="L219" s="164">
        <f t="shared" si="26"/>
        <v>0</v>
      </c>
      <c r="M219" s="204"/>
      <c r="N219" s="10"/>
      <c r="O219" s="205"/>
      <c r="P219" s="205"/>
      <c r="Q219" s="206"/>
      <c r="R219" s="206"/>
      <c r="S219" s="206"/>
      <c r="T219" s="206"/>
      <c r="U219" s="206"/>
      <c r="V219" s="206"/>
      <c r="W219" s="206"/>
      <c r="X219" s="206"/>
      <c r="Y219" s="206"/>
      <c r="Z219" s="206"/>
    </row>
    <row r="220" spans="1:26" s="207" customFormat="1" ht="23.25" customHeight="1">
      <c r="A220" s="219" t="s">
        <v>144</v>
      </c>
      <c r="B220" s="214" t="s">
        <v>186</v>
      </c>
      <c r="C220" s="172"/>
      <c r="D220" s="172"/>
      <c r="E220" s="82">
        <v>70</v>
      </c>
      <c r="F220" s="83">
        <v>150</v>
      </c>
      <c r="G220" s="82">
        <f t="shared" si="32"/>
        <v>80</v>
      </c>
      <c r="H220" s="164">
        <v>70</v>
      </c>
      <c r="I220" s="164"/>
      <c r="J220" s="164">
        <v>70</v>
      </c>
      <c r="K220" s="170">
        <v>250</v>
      </c>
      <c r="L220" s="164">
        <f t="shared" si="26"/>
        <v>80</v>
      </c>
      <c r="M220" s="204"/>
      <c r="N220" s="10"/>
      <c r="O220" s="205"/>
      <c r="P220" s="205"/>
      <c r="Q220" s="206"/>
      <c r="R220" s="206"/>
      <c r="S220" s="206"/>
      <c r="T220" s="206"/>
      <c r="U220" s="206"/>
      <c r="V220" s="206"/>
      <c r="W220" s="206"/>
      <c r="X220" s="206"/>
      <c r="Y220" s="206"/>
      <c r="Z220" s="206"/>
    </row>
    <row r="221" spans="1:26" s="207" customFormat="1" ht="23.25" customHeight="1">
      <c r="A221" s="219" t="s">
        <v>146</v>
      </c>
      <c r="B221" s="214" t="s">
        <v>297</v>
      </c>
      <c r="C221" s="172">
        <v>40</v>
      </c>
      <c r="D221" s="172">
        <v>40</v>
      </c>
      <c r="E221" s="82">
        <v>40</v>
      </c>
      <c r="F221" s="83">
        <v>40</v>
      </c>
      <c r="G221" s="82">
        <f t="shared" si="32"/>
        <v>0</v>
      </c>
      <c r="H221" s="164">
        <v>40</v>
      </c>
      <c r="I221" s="164" t="e">
        <f>#REF!</f>
        <v>#REF!</v>
      </c>
      <c r="J221" s="164">
        <f>F221</f>
        <v>40</v>
      </c>
      <c r="K221" s="170">
        <v>200</v>
      </c>
      <c r="L221" s="164">
        <f t="shared" si="26"/>
        <v>0</v>
      </c>
      <c r="M221" s="204"/>
      <c r="N221" s="10"/>
      <c r="O221" s="205"/>
      <c r="P221" s="205"/>
      <c r="Q221" s="206"/>
      <c r="R221" s="206"/>
      <c r="S221" s="206"/>
      <c r="T221" s="206"/>
      <c r="U221" s="206"/>
      <c r="V221" s="206"/>
      <c r="W221" s="206"/>
      <c r="X221" s="206"/>
      <c r="Y221" s="206"/>
      <c r="Z221" s="206"/>
    </row>
    <row r="222" spans="1:26" s="207" customFormat="1" ht="23.25" customHeight="1">
      <c r="A222" s="219" t="s">
        <v>148</v>
      </c>
      <c r="B222" s="214" t="s">
        <v>298</v>
      </c>
      <c r="C222" s="172"/>
      <c r="D222" s="172"/>
      <c r="E222" s="82">
        <v>10</v>
      </c>
      <c r="F222" s="83">
        <v>10</v>
      </c>
      <c r="G222" s="82">
        <f t="shared" si="32"/>
        <v>0</v>
      </c>
      <c r="H222" s="164">
        <v>10</v>
      </c>
      <c r="I222" s="164">
        <v>10</v>
      </c>
      <c r="J222" s="164">
        <v>10</v>
      </c>
      <c r="K222" s="170">
        <v>120</v>
      </c>
      <c r="L222" s="164">
        <f t="shared" si="26"/>
        <v>0</v>
      </c>
      <c r="M222" s="204"/>
      <c r="N222" s="10"/>
      <c r="O222" s="205"/>
      <c r="P222" s="205"/>
      <c r="Q222" s="206"/>
      <c r="R222" s="206"/>
      <c r="S222" s="206"/>
      <c r="T222" s="206"/>
      <c r="U222" s="206"/>
      <c r="V222" s="206"/>
      <c r="W222" s="206"/>
      <c r="X222" s="206"/>
      <c r="Y222" s="206"/>
      <c r="Z222" s="206"/>
    </row>
    <row r="223" spans="1:26" s="207" customFormat="1" ht="23.25" customHeight="1">
      <c r="A223" s="219" t="s">
        <v>150</v>
      </c>
      <c r="B223" s="214" t="s">
        <v>299</v>
      </c>
      <c r="C223" s="172"/>
      <c r="D223" s="172"/>
      <c r="E223" s="82">
        <v>20</v>
      </c>
      <c r="F223" s="83">
        <v>20</v>
      </c>
      <c r="G223" s="82">
        <f t="shared" si="32"/>
        <v>0</v>
      </c>
      <c r="H223" s="164">
        <v>20</v>
      </c>
      <c r="I223" s="164">
        <v>20</v>
      </c>
      <c r="J223" s="164">
        <v>20</v>
      </c>
      <c r="K223" s="170">
        <v>130</v>
      </c>
      <c r="L223" s="164">
        <f t="shared" si="26"/>
        <v>0</v>
      </c>
      <c r="M223" s="204"/>
      <c r="N223" s="10"/>
      <c r="O223" s="205"/>
      <c r="P223" s="205"/>
      <c r="Q223" s="206"/>
      <c r="R223" s="206"/>
      <c r="S223" s="206"/>
      <c r="T223" s="206"/>
      <c r="U223" s="206"/>
      <c r="V223" s="206"/>
      <c r="W223" s="206"/>
      <c r="X223" s="206"/>
      <c r="Y223" s="206"/>
      <c r="Z223" s="206"/>
    </row>
    <row r="224" spans="1:26" s="207" customFormat="1" ht="23.25" customHeight="1">
      <c r="A224" s="219" t="s">
        <v>152</v>
      </c>
      <c r="B224" s="214" t="s">
        <v>300</v>
      </c>
      <c r="C224" s="172"/>
      <c r="D224" s="172"/>
      <c r="E224" s="82">
        <v>20</v>
      </c>
      <c r="F224" s="83">
        <v>20</v>
      </c>
      <c r="G224" s="82">
        <f t="shared" si="32"/>
        <v>0</v>
      </c>
      <c r="H224" s="164">
        <v>20</v>
      </c>
      <c r="I224" s="164">
        <v>20</v>
      </c>
      <c r="J224" s="164">
        <v>20</v>
      </c>
      <c r="K224" s="170">
        <v>150</v>
      </c>
      <c r="L224" s="164">
        <f t="shared" si="26"/>
        <v>0</v>
      </c>
      <c r="M224" s="204"/>
      <c r="N224" s="10"/>
      <c r="O224" s="205"/>
      <c r="P224" s="205"/>
      <c r="Q224" s="206"/>
      <c r="R224" s="206"/>
      <c r="S224" s="206"/>
      <c r="T224" s="206"/>
      <c r="U224" s="206"/>
      <c r="V224" s="206"/>
      <c r="W224" s="206"/>
      <c r="X224" s="206"/>
      <c r="Y224" s="206"/>
      <c r="Z224" s="206"/>
    </row>
    <row r="225" spans="1:26" s="207" customFormat="1" ht="23.25" customHeight="1">
      <c r="A225" s="219" t="s">
        <v>155</v>
      </c>
      <c r="B225" s="214" t="s">
        <v>301</v>
      </c>
      <c r="C225" s="172"/>
      <c r="D225" s="172"/>
      <c r="E225" s="82">
        <v>20</v>
      </c>
      <c r="F225" s="83">
        <v>20</v>
      </c>
      <c r="G225" s="82">
        <f t="shared" si="32"/>
        <v>0</v>
      </c>
      <c r="H225" s="164">
        <v>20</v>
      </c>
      <c r="I225" s="164">
        <v>20</v>
      </c>
      <c r="J225" s="164">
        <v>20</v>
      </c>
      <c r="K225" s="170">
        <v>100</v>
      </c>
      <c r="L225" s="164">
        <f t="shared" si="26"/>
        <v>0</v>
      </c>
      <c r="M225" s="204"/>
      <c r="N225" s="10"/>
      <c r="O225" s="205"/>
      <c r="P225" s="205"/>
      <c r="Q225" s="206"/>
      <c r="R225" s="206"/>
      <c r="S225" s="206"/>
      <c r="T225" s="206"/>
      <c r="U225" s="206"/>
      <c r="V225" s="206"/>
      <c r="W225" s="206"/>
      <c r="X225" s="206"/>
      <c r="Y225" s="206"/>
      <c r="Z225" s="206"/>
    </row>
    <row r="226" spans="1:26" s="207" customFormat="1" ht="35.700000000000003" customHeight="1">
      <c r="A226" s="219" t="s">
        <v>157</v>
      </c>
      <c r="B226" s="214" t="s">
        <v>302</v>
      </c>
      <c r="C226" s="172"/>
      <c r="D226" s="172"/>
      <c r="E226" s="82">
        <v>160</v>
      </c>
      <c r="F226" s="83">
        <v>160</v>
      </c>
      <c r="G226" s="82">
        <f t="shared" si="32"/>
        <v>0</v>
      </c>
      <c r="H226" s="164">
        <v>160</v>
      </c>
      <c r="I226" s="164"/>
      <c r="J226" s="164">
        <v>0</v>
      </c>
      <c r="K226" s="170">
        <v>200</v>
      </c>
      <c r="L226" s="164">
        <f t="shared" si="26"/>
        <v>160</v>
      </c>
      <c r="M226" s="227">
        <f>F226+F292+F390+F391+F522+F220</f>
        <v>515</v>
      </c>
      <c r="N226" s="10"/>
      <c r="O226" s="205"/>
      <c r="P226" s="205"/>
      <c r="Q226" s="206"/>
      <c r="R226" s="206"/>
      <c r="S226" s="206"/>
      <c r="T226" s="206"/>
      <c r="U226" s="206"/>
      <c r="V226" s="206"/>
      <c r="W226" s="206"/>
      <c r="X226" s="206"/>
      <c r="Y226" s="206"/>
      <c r="Z226" s="206"/>
    </row>
    <row r="227" spans="1:26" s="207" customFormat="1" ht="35.200000000000003" customHeight="1">
      <c r="A227" s="219" t="s">
        <v>162</v>
      </c>
      <c r="B227" s="214" t="s">
        <v>303</v>
      </c>
      <c r="C227" s="172"/>
      <c r="D227" s="172"/>
      <c r="E227" s="82">
        <v>150</v>
      </c>
      <c r="F227" s="83">
        <v>150</v>
      </c>
      <c r="G227" s="82">
        <f t="shared" si="32"/>
        <v>0</v>
      </c>
      <c r="H227" s="164">
        <v>150</v>
      </c>
      <c r="I227" s="164"/>
      <c r="J227" s="164">
        <v>0</v>
      </c>
      <c r="K227" s="170">
        <v>160</v>
      </c>
      <c r="L227" s="164">
        <f t="shared" si="26"/>
        <v>150</v>
      </c>
      <c r="M227" s="204"/>
      <c r="N227" s="10"/>
      <c r="O227" s="205"/>
      <c r="P227" s="205"/>
      <c r="Q227" s="206"/>
      <c r="R227" s="206"/>
      <c r="S227" s="206"/>
      <c r="T227" s="206"/>
      <c r="U227" s="206"/>
      <c r="V227" s="206"/>
      <c r="W227" s="206"/>
      <c r="X227" s="206"/>
      <c r="Y227" s="206"/>
      <c r="Z227" s="206"/>
    </row>
    <row r="228" spans="1:26" s="207" customFormat="1" ht="30.8" customHeight="1">
      <c r="A228" s="219" t="s">
        <v>160</v>
      </c>
      <c r="B228" s="214" t="s">
        <v>304</v>
      </c>
      <c r="C228" s="172"/>
      <c r="D228" s="172"/>
      <c r="E228" s="82">
        <v>60</v>
      </c>
      <c r="F228" s="83">
        <v>60</v>
      </c>
      <c r="G228" s="82">
        <f t="shared" si="32"/>
        <v>0</v>
      </c>
      <c r="H228" s="164">
        <v>60</v>
      </c>
      <c r="I228" s="164"/>
      <c r="J228" s="164">
        <v>0</v>
      </c>
      <c r="K228" s="170">
        <v>150</v>
      </c>
      <c r="L228" s="164">
        <f t="shared" si="26"/>
        <v>60</v>
      </c>
      <c r="M228" s="204"/>
      <c r="N228" s="10"/>
      <c r="O228" s="205"/>
      <c r="P228" s="205"/>
      <c r="Q228" s="206"/>
      <c r="R228" s="206"/>
      <c r="S228" s="206"/>
      <c r="T228" s="206"/>
      <c r="U228" s="206"/>
      <c r="V228" s="206"/>
      <c r="W228" s="206"/>
      <c r="X228" s="206"/>
      <c r="Y228" s="206"/>
      <c r="Z228" s="206"/>
    </row>
    <row r="229" spans="1:26" s="207" customFormat="1" ht="23.25" customHeight="1">
      <c r="A229" s="219" t="s">
        <v>305</v>
      </c>
      <c r="B229" s="214" t="s">
        <v>306</v>
      </c>
      <c r="C229" s="172"/>
      <c r="D229" s="172"/>
      <c r="E229" s="82">
        <v>50</v>
      </c>
      <c r="F229" s="83">
        <v>100</v>
      </c>
      <c r="G229" s="82">
        <f t="shared" si="32"/>
        <v>50</v>
      </c>
      <c r="H229" s="164"/>
      <c r="I229" s="164"/>
      <c r="J229" s="164"/>
      <c r="K229" s="170">
        <v>300</v>
      </c>
      <c r="L229" s="164"/>
      <c r="M229" s="204"/>
      <c r="N229" s="10"/>
      <c r="O229" s="205"/>
      <c r="P229" s="205"/>
      <c r="Q229" s="206"/>
      <c r="R229" s="206"/>
      <c r="S229" s="206"/>
      <c r="T229" s="206"/>
      <c r="U229" s="206"/>
      <c r="V229" s="206"/>
      <c r="W229" s="206"/>
      <c r="X229" s="206"/>
      <c r="Y229" s="206"/>
      <c r="Z229" s="206"/>
    </row>
    <row r="230" spans="1:26" s="207" customFormat="1" ht="23.25" hidden="1" customHeight="1">
      <c r="A230" s="219" t="s">
        <v>307</v>
      </c>
      <c r="B230" s="214" t="s">
        <v>308</v>
      </c>
      <c r="C230" s="172"/>
      <c r="D230" s="172"/>
      <c r="E230" s="82"/>
      <c r="F230" s="83"/>
      <c r="G230" s="82">
        <f t="shared" si="32"/>
        <v>0</v>
      </c>
      <c r="H230" s="164"/>
      <c r="I230" s="164"/>
      <c r="J230" s="164"/>
      <c r="K230" s="170">
        <v>250</v>
      </c>
      <c r="L230" s="164"/>
      <c r="M230" s="204"/>
      <c r="N230" s="10"/>
      <c r="O230" s="205"/>
      <c r="P230" s="205"/>
      <c r="Q230" s="206"/>
      <c r="R230" s="206"/>
      <c r="S230" s="206"/>
      <c r="T230" s="206"/>
      <c r="U230" s="206"/>
      <c r="V230" s="206"/>
      <c r="W230" s="206"/>
      <c r="X230" s="206"/>
      <c r="Y230" s="206"/>
      <c r="Z230" s="206"/>
    </row>
    <row r="231" spans="1:26" s="169" customFormat="1" ht="23.75" hidden="1" customHeight="1">
      <c r="A231" s="260"/>
      <c r="B231" s="58"/>
      <c r="C231" s="172"/>
      <c r="D231" s="172"/>
      <c r="E231" s="61"/>
      <c r="F231" s="62"/>
      <c r="G231" s="61">
        <f>G232</f>
        <v>0</v>
      </c>
      <c r="H231" s="261">
        <v>240</v>
      </c>
      <c r="I231" s="261">
        <f>I232</f>
        <v>240</v>
      </c>
      <c r="J231" s="261">
        <f>J232</f>
        <v>240</v>
      </c>
      <c r="K231" s="92"/>
      <c r="L231" s="261">
        <f t="shared" si="26"/>
        <v>-240</v>
      </c>
      <c r="M231" s="190"/>
      <c r="N231" s="175"/>
      <c r="O231" s="167"/>
      <c r="P231" s="167"/>
      <c r="Q231" s="168"/>
      <c r="R231" s="168"/>
      <c r="S231" s="168"/>
      <c r="T231" s="168"/>
      <c r="U231" s="168"/>
      <c r="V231" s="168"/>
      <c r="W231" s="168"/>
      <c r="X231" s="168"/>
      <c r="Y231" s="168"/>
      <c r="Z231" s="168"/>
    </row>
    <row r="232" spans="1:26" s="169" customFormat="1" ht="38.299999999999997" hidden="1" customHeight="1">
      <c r="A232" s="257"/>
      <c r="B232" s="145"/>
      <c r="C232" s="164"/>
      <c r="D232" s="164"/>
      <c r="E232" s="82"/>
      <c r="F232" s="83"/>
      <c r="G232" s="82">
        <f>F232-E232</f>
        <v>0</v>
      </c>
      <c r="H232" s="164">
        <v>240</v>
      </c>
      <c r="I232" s="164">
        <v>240</v>
      </c>
      <c r="J232" s="164">
        <v>240</v>
      </c>
      <c r="K232" s="262" t="s">
        <v>309</v>
      </c>
      <c r="L232" s="164">
        <f t="shared" si="26"/>
        <v>-240</v>
      </c>
      <c r="M232" s="263"/>
      <c r="N232" s="175">
        <f>16*15</f>
        <v>240</v>
      </c>
      <c r="O232" s="167"/>
      <c r="P232" s="167"/>
      <c r="Q232" s="168"/>
      <c r="R232" s="168"/>
      <c r="S232" s="168"/>
      <c r="T232" s="168"/>
      <c r="U232" s="168"/>
      <c r="V232" s="168"/>
      <c r="W232" s="168"/>
      <c r="X232" s="168"/>
      <c r="Y232" s="168"/>
      <c r="Z232" s="168"/>
    </row>
    <row r="233" spans="1:26" s="264" customFormat="1" ht="31.75" customHeight="1">
      <c r="A233" s="64" t="s">
        <v>310</v>
      </c>
      <c r="B233" s="58" t="s">
        <v>311</v>
      </c>
      <c r="C233" s="59" t="e">
        <f>C234+C413+C458+C535+C591+#REF!+#REF!</f>
        <v>#REF!</v>
      </c>
      <c r="D233" s="59" t="e">
        <f>D234+D413+D458+D535+D591+#REF!+#REF!</f>
        <v>#REF!</v>
      </c>
      <c r="E233" s="62">
        <f t="shared" ref="E233:J233" si="33">E234+E413+E458+E535+E591+E592</f>
        <v>43354.9</v>
      </c>
      <c r="F233" s="62">
        <f t="shared" si="33"/>
        <v>54212.031200000005</v>
      </c>
      <c r="G233" s="62">
        <f t="shared" si="33"/>
        <v>10657.1312</v>
      </c>
      <c r="H233" s="62">
        <f t="shared" si="33"/>
        <v>53423.399969999999</v>
      </c>
      <c r="I233" s="62" t="e">
        <f t="shared" si="33"/>
        <v>#REF!</v>
      </c>
      <c r="J233" s="62">
        <f t="shared" si="33"/>
        <v>52443.426600000006</v>
      </c>
      <c r="K233" s="118"/>
      <c r="L233" s="59">
        <f t="shared" si="26"/>
        <v>1768.6045999999988</v>
      </c>
      <c r="M233" s="248">
        <f>43355-E233</f>
        <v>9.9999999998544808E-2</v>
      </c>
      <c r="N233" s="55"/>
      <c r="O233" s="56"/>
      <c r="P233" s="56"/>
      <c r="Q233" s="246"/>
      <c r="R233" s="246"/>
      <c r="S233" s="246"/>
      <c r="T233" s="246"/>
      <c r="U233" s="246"/>
      <c r="V233" s="246"/>
      <c r="W233" s="246"/>
      <c r="X233" s="246"/>
      <c r="Y233" s="246"/>
      <c r="Z233" s="246"/>
    </row>
    <row r="234" spans="1:26" s="266" customFormat="1" ht="21.8" customHeight="1">
      <c r="A234" s="265">
        <v>1</v>
      </c>
      <c r="B234" s="58" t="s">
        <v>312</v>
      </c>
      <c r="C234" s="59" t="e">
        <f>C236+#REF!+C273+C283+C300+C313+C332+C342+C347+C353+C371+C386+C402+C411</f>
        <v>#REF!</v>
      </c>
      <c r="D234" s="59" t="e">
        <f>D236+#REF!+D273+D283+D300+D313+D332+D342+D347+D353+D371+D386+D402+D411</f>
        <v>#REF!</v>
      </c>
      <c r="E234" s="62">
        <f t="shared" ref="E234:J234" si="34">E235+E273+E283+E300+E313+E332+E342+E347+E353+E371+E386+E402</f>
        <v>21561</v>
      </c>
      <c r="F234" s="62">
        <f t="shared" si="34"/>
        <v>27964</v>
      </c>
      <c r="G234" s="62">
        <f t="shared" si="34"/>
        <v>6403</v>
      </c>
      <c r="H234" s="62">
        <f t="shared" si="34"/>
        <v>19704</v>
      </c>
      <c r="I234" s="62" t="e">
        <f t="shared" si="34"/>
        <v>#REF!</v>
      </c>
      <c r="J234" s="62">
        <f t="shared" si="34"/>
        <v>18664.026600000001</v>
      </c>
      <c r="K234" s="118"/>
      <c r="L234" s="59">
        <f>L235+L273+L283+L300+L313+L332+L342+L347+L353+L371+L386+L402</f>
        <v>8961.9733999999989</v>
      </c>
      <c r="M234" s="9"/>
      <c r="N234" s="10"/>
      <c r="O234" s="11"/>
      <c r="P234" s="11"/>
      <c r="Q234" s="12"/>
      <c r="R234" s="12"/>
      <c r="S234" s="12"/>
      <c r="T234" s="12"/>
      <c r="U234" s="12"/>
      <c r="V234" s="12"/>
      <c r="W234" s="12"/>
      <c r="X234" s="12"/>
      <c r="Y234" s="12"/>
      <c r="Z234" s="12"/>
    </row>
    <row r="235" spans="1:26" s="266" customFormat="1" ht="21.8" customHeight="1">
      <c r="A235" s="130" t="s">
        <v>123</v>
      </c>
      <c r="B235" s="58" t="s">
        <v>313</v>
      </c>
      <c r="C235" s="59" t="e">
        <f>C236+#REF!</f>
        <v>#REF!</v>
      </c>
      <c r="D235" s="59" t="e">
        <f>D236+#REF!</f>
        <v>#REF!</v>
      </c>
      <c r="E235" s="61">
        <v>8115</v>
      </c>
      <c r="F235" s="62">
        <f>F236+F247+F268</f>
        <v>10606</v>
      </c>
      <c r="G235" s="62">
        <f>G236+G247+G268</f>
        <v>2491</v>
      </c>
      <c r="H235" s="62">
        <f>H236+H247+H268</f>
        <v>7827</v>
      </c>
      <c r="I235" s="62" t="e">
        <f>I236+I247+I268</f>
        <v>#REF!</v>
      </c>
      <c r="J235" s="62">
        <f>J236+J247+J268</f>
        <v>7473.0266000000001</v>
      </c>
      <c r="K235" s="118"/>
      <c r="L235" s="59">
        <f t="shared" si="26"/>
        <v>3132.9733999999999</v>
      </c>
      <c r="M235" s="9"/>
      <c r="N235" s="10"/>
      <c r="O235" s="11"/>
      <c r="P235" s="11"/>
      <c r="Q235" s="12"/>
      <c r="R235" s="12"/>
      <c r="S235" s="12"/>
      <c r="T235" s="12"/>
      <c r="U235" s="12"/>
      <c r="V235" s="12"/>
      <c r="W235" s="12"/>
      <c r="X235" s="12"/>
      <c r="Y235" s="12"/>
      <c r="Z235" s="12"/>
    </row>
    <row r="236" spans="1:26" s="101" customFormat="1" ht="26.2" customHeight="1">
      <c r="A236" s="130"/>
      <c r="B236" s="58" t="s">
        <v>314</v>
      </c>
      <c r="C236" s="59">
        <f>SUM(C237:C245)</f>
        <v>2573</v>
      </c>
      <c r="D236" s="59">
        <f>SUM(D237:D245)</f>
        <v>2573</v>
      </c>
      <c r="E236" s="61">
        <v>2949.9999999999995</v>
      </c>
      <c r="F236" s="62">
        <f>SUM(F237:F246)</f>
        <v>3481</v>
      </c>
      <c r="G236" s="62">
        <f>SUM(G237:G246)</f>
        <v>531</v>
      </c>
      <c r="H236" s="62">
        <f>SUM(H237:H246)</f>
        <v>2990</v>
      </c>
      <c r="I236" s="62">
        <f>SUM(I237:I246)</f>
        <v>2880.0337799999998</v>
      </c>
      <c r="J236" s="62">
        <f>SUM(J237:J246)</f>
        <v>2825.0266000000001</v>
      </c>
      <c r="K236" s="118"/>
      <c r="L236" s="59">
        <f>SUM(L237:L246)</f>
        <v>610.97339999999997</v>
      </c>
      <c r="M236" s="35">
        <f>F236-E236</f>
        <v>531.00000000000045</v>
      </c>
      <c r="N236" s="10"/>
      <c r="O236" s="11"/>
      <c r="P236" s="11"/>
      <c r="Q236" s="12"/>
      <c r="R236" s="12"/>
      <c r="S236" s="12"/>
      <c r="T236" s="12"/>
      <c r="U236" s="12"/>
      <c r="V236" s="12"/>
      <c r="W236" s="12"/>
      <c r="X236" s="12"/>
      <c r="Y236" s="12"/>
      <c r="Z236" s="12"/>
    </row>
    <row r="237" spans="1:26" s="267" customFormat="1" ht="23.25" customHeight="1">
      <c r="A237" s="219"/>
      <c r="B237" s="214" t="s">
        <v>69</v>
      </c>
      <c r="C237" s="164">
        <v>467.2</v>
      </c>
      <c r="D237" s="164">
        <v>467.2</v>
      </c>
      <c r="E237" s="82">
        <v>480.1</v>
      </c>
      <c r="F237" s="83">
        <v>698.5</v>
      </c>
      <c r="G237" s="82">
        <f t="shared" ref="G237:G246" si="35">F237-E237</f>
        <v>218.39999999999998</v>
      </c>
      <c r="H237" s="164">
        <v>412</v>
      </c>
      <c r="I237" s="164">
        <v>576.23378000000002</v>
      </c>
      <c r="J237" s="164">
        <f>576.8-0.4</f>
        <v>576.4</v>
      </c>
      <c r="K237" s="63"/>
      <c r="L237" s="164">
        <f t="shared" ref="L237:L278" si="36">F237-J237</f>
        <v>122.10000000000002</v>
      </c>
      <c r="M237" s="184"/>
      <c r="N237" s="55"/>
      <c r="O237" s="239"/>
      <c r="P237" s="239"/>
      <c r="Q237" s="240"/>
      <c r="R237" s="240"/>
      <c r="S237" s="240"/>
      <c r="T237" s="240"/>
      <c r="U237" s="240"/>
      <c r="V237" s="240"/>
      <c r="W237" s="240"/>
      <c r="X237" s="240"/>
      <c r="Y237" s="240"/>
      <c r="Z237" s="240"/>
    </row>
    <row r="238" spans="1:26" s="267" customFormat="1" ht="23.25" customHeight="1">
      <c r="A238" s="219"/>
      <c r="B238" s="214" t="s">
        <v>315</v>
      </c>
      <c r="C238" s="164">
        <f>4*23*90/100</f>
        <v>82.8</v>
      </c>
      <c r="D238" s="164">
        <f>4*23*90/100</f>
        <v>82.8</v>
      </c>
      <c r="E238" s="82">
        <v>67.5</v>
      </c>
      <c r="F238" s="83">
        <f>3*25*90/100</f>
        <v>67.5</v>
      </c>
      <c r="G238" s="82">
        <f t="shared" si="35"/>
        <v>0</v>
      </c>
      <c r="H238" s="164">
        <v>67.5</v>
      </c>
      <c r="I238" s="164">
        <f>4*23*90/100</f>
        <v>82.8</v>
      </c>
      <c r="J238" s="164">
        <f>3*25*90/100</f>
        <v>67.5</v>
      </c>
      <c r="K238" s="63"/>
      <c r="L238" s="164">
        <f t="shared" si="36"/>
        <v>0</v>
      </c>
      <c r="M238" s="238"/>
      <c r="N238" s="55"/>
      <c r="O238" s="239"/>
      <c r="P238" s="239"/>
      <c r="Q238" s="240"/>
      <c r="R238" s="240"/>
      <c r="S238" s="240"/>
      <c r="T238" s="240"/>
      <c r="U238" s="240"/>
      <c r="V238" s="240"/>
      <c r="W238" s="240"/>
      <c r="X238" s="240"/>
      <c r="Y238" s="240"/>
      <c r="Z238" s="240"/>
    </row>
    <row r="239" spans="1:26" s="267" customFormat="1" ht="23.25" customHeight="1">
      <c r="A239" s="219"/>
      <c r="B239" s="214" t="s">
        <v>73</v>
      </c>
      <c r="C239" s="164"/>
      <c r="D239" s="164"/>
      <c r="E239" s="82"/>
      <c r="F239" s="83">
        <v>45</v>
      </c>
      <c r="G239" s="82">
        <f t="shared" si="35"/>
        <v>45</v>
      </c>
      <c r="H239" s="164"/>
      <c r="I239" s="164"/>
      <c r="J239" s="164"/>
      <c r="K239" s="63"/>
      <c r="L239" s="164"/>
      <c r="M239" s="238"/>
      <c r="N239" s="55"/>
      <c r="O239" s="239"/>
      <c r="P239" s="239"/>
      <c r="Q239" s="240"/>
      <c r="R239" s="240"/>
      <c r="S239" s="240"/>
      <c r="T239" s="240"/>
      <c r="U239" s="240"/>
      <c r="V239" s="240"/>
      <c r="W239" s="240"/>
      <c r="X239" s="240"/>
      <c r="Y239" s="240"/>
      <c r="Z239" s="240"/>
    </row>
    <row r="240" spans="1:26" s="270" customFormat="1" ht="23.25" customHeight="1">
      <c r="A240" s="219"/>
      <c r="B240" s="214" t="s">
        <v>316</v>
      </c>
      <c r="C240" s="164">
        <v>200</v>
      </c>
      <c r="D240" s="164">
        <v>200</v>
      </c>
      <c r="E240" s="82">
        <v>268</v>
      </c>
      <c r="F240" s="83">
        <v>348</v>
      </c>
      <c r="G240" s="82">
        <f t="shared" si="35"/>
        <v>80</v>
      </c>
      <c r="H240" s="164">
        <v>222</v>
      </c>
      <c r="I240" s="164">
        <v>229</v>
      </c>
      <c r="J240" s="164">
        <v>222</v>
      </c>
      <c r="K240" s="268">
        <f>31*0.4*2.34*12</f>
        <v>348.19200000000001</v>
      </c>
      <c r="L240" s="164">
        <f t="shared" si="36"/>
        <v>126</v>
      </c>
      <c r="M240" s="204"/>
      <c r="N240" s="55"/>
      <c r="O240" s="150"/>
      <c r="P240" s="150"/>
      <c r="Q240" s="151"/>
      <c r="R240" s="151"/>
      <c r="S240" s="151"/>
      <c r="T240" s="269"/>
      <c r="U240" s="269"/>
      <c r="V240" s="269"/>
      <c r="W240" s="269"/>
      <c r="X240" s="269"/>
      <c r="Y240" s="269"/>
      <c r="Z240" s="269"/>
    </row>
    <row r="241" spans="1:26" s="267" customFormat="1" ht="23.25" customHeight="1">
      <c r="A241" s="219"/>
      <c r="B241" s="214" t="s">
        <v>317</v>
      </c>
      <c r="C241" s="164">
        <v>150</v>
      </c>
      <c r="D241" s="164">
        <v>150</v>
      </c>
      <c r="E241" s="82">
        <v>200</v>
      </c>
      <c r="F241" s="83">
        <v>200</v>
      </c>
      <c r="G241" s="82">
        <f t="shared" si="35"/>
        <v>0</v>
      </c>
      <c r="H241" s="164">
        <v>200</v>
      </c>
      <c r="I241" s="164">
        <v>150</v>
      </c>
      <c r="J241" s="164">
        <v>150</v>
      </c>
      <c r="K241" s="63"/>
      <c r="L241" s="164">
        <f t="shared" si="36"/>
        <v>50</v>
      </c>
      <c r="M241" s="238"/>
      <c r="N241" s="55"/>
      <c r="O241" s="239"/>
      <c r="P241" s="239"/>
      <c r="Q241" s="240"/>
      <c r="R241" s="240"/>
      <c r="S241" s="240"/>
      <c r="T241" s="240"/>
      <c r="U241" s="240"/>
      <c r="V241" s="240"/>
      <c r="W241" s="240"/>
      <c r="X241" s="240"/>
      <c r="Y241" s="240"/>
      <c r="Z241" s="240"/>
    </row>
    <row r="242" spans="1:26" s="267" customFormat="1" ht="23.25" customHeight="1">
      <c r="A242" s="219"/>
      <c r="B242" s="214" t="s">
        <v>318</v>
      </c>
      <c r="C242" s="164">
        <v>200</v>
      </c>
      <c r="D242" s="164">
        <v>200</v>
      </c>
      <c r="E242" s="82">
        <v>200</v>
      </c>
      <c r="F242" s="83">
        <v>200</v>
      </c>
      <c r="G242" s="82">
        <f t="shared" si="35"/>
        <v>0</v>
      </c>
      <c r="H242" s="164">
        <v>200</v>
      </c>
      <c r="I242" s="164">
        <v>200</v>
      </c>
      <c r="J242" s="164">
        <v>200</v>
      </c>
      <c r="K242" s="63">
        <v>300</v>
      </c>
      <c r="L242" s="164">
        <f t="shared" si="36"/>
        <v>0</v>
      </c>
      <c r="M242" s="271">
        <f>31*40*20+8*50*4-16</f>
        <v>26384</v>
      </c>
      <c r="N242" s="55"/>
      <c r="O242" s="239"/>
      <c r="P242" s="239"/>
      <c r="Q242" s="240"/>
      <c r="R242" s="240"/>
      <c r="S242" s="240"/>
      <c r="T242" s="240"/>
      <c r="U242" s="240"/>
      <c r="V242" s="240"/>
      <c r="W242" s="240"/>
      <c r="X242" s="240"/>
      <c r="Y242" s="240"/>
      <c r="Z242" s="240"/>
    </row>
    <row r="243" spans="1:26" s="267" customFormat="1" ht="26.85" customHeight="1">
      <c r="A243" s="219"/>
      <c r="B243" s="214" t="s">
        <v>319</v>
      </c>
      <c r="C243" s="164">
        <v>1350</v>
      </c>
      <c r="D243" s="164">
        <v>1350</v>
      </c>
      <c r="E243" s="82">
        <v>1591</v>
      </c>
      <c r="F243" s="83">
        <f>1540+27+24+140</f>
        <v>1731</v>
      </c>
      <c r="G243" s="82">
        <f t="shared" si="35"/>
        <v>140</v>
      </c>
      <c r="H243" s="164">
        <v>1590</v>
      </c>
      <c r="I243" s="164">
        <v>1500</v>
      </c>
      <c r="J243" s="164">
        <v>1500</v>
      </c>
      <c r="K243" s="272" t="s">
        <v>320</v>
      </c>
      <c r="L243" s="164">
        <f t="shared" si="36"/>
        <v>231</v>
      </c>
      <c r="M243" s="238"/>
      <c r="N243" s="55"/>
      <c r="O243" s="239"/>
      <c r="P243" s="239"/>
      <c r="Q243" s="240"/>
      <c r="R243" s="240"/>
      <c r="S243" s="240"/>
      <c r="T243" s="240"/>
      <c r="U243" s="240"/>
      <c r="V243" s="240"/>
      <c r="W243" s="240"/>
      <c r="X243" s="240"/>
      <c r="Y243" s="240"/>
      <c r="Z243" s="240"/>
    </row>
    <row r="244" spans="1:26" s="270" customFormat="1" ht="23.25" customHeight="1">
      <c r="A244" s="219"/>
      <c r="B244" s="214" t="s">
        <v>321</v>
      </c>
      <c r="C244" s="164">
        <v>45</v>
      </c>
      <c r="D244" s="164">
        <v>45</v>
      </c>
      <c r="E244" s="82">
        <v>62.7</v>
      </c>
      <c r="F244" s="83">
        <v>82</v>
      </c>
      <c r="G244" s="82">
        <f t="shared" si="35"/>
        <v>19.299999999999997</v>
      </c>
      <c r="H244" s="164">
        <v>52</v>
      </c>
      <c r="I244" s="164">
        <v>52</v>
      </c>
      <c r="J244" s="164">
        <v>52</v>
      </c>
      <c r="K244" s="273">
        <f>(0.3*2+4*0.2+10*0.15)*2.34*12</f>
        <v>81.431999999999988</v>
      </c>
      <c r="L244" s="164">
        <f t="shared" si="36"/>
        <v>30</v>
      </c>
      <c r="M244" s="149">
        <f>0.2*4+0.3*2+10*0.15</f>
        <v>2.9</v>
      </c>
      <c r="N244" s="273">
        <f>M244*2.34*12</f>
        <v>81.431999999999988</v>
      </c>
      <c r="O244" s="150"/>
      <c r="P244" s="150"/>
      <c r="Q244" s="151"/>
      <c r="R244" s="151"/>
      <c r="S244" s="151"/>
      <c r="T244" s="269"/>
      <c r="U244" s="269"/>
      <c r="V244" s="269"/>
      <c r="W244" s="269"/>
      <c r="X244" s="269"/>
      <c r="Y244" s="269"/>
      <c r="Z244" s="269"/>
    </row>
    <row r="245" spans="1:26" s="267" customFormat="1" ht="23.9" customHeight="1">
      <c r="A245" s="219"/>
      <c r="B245" s="214" t="s">
        <v>322</v>
      </c>
      <c r="C245" s="164">
        <v>78</v>
      </c>
      <c r="D245" s="164">
        <v>78</v>
      </c>
      <c r="E245" s="82">
        <v>80.7</v>
      </c>
      <c r="F245" s="83">
        <v>109</v>
      </c>
      <c r="G245" s="82">
        <f t="shared" si="35"/>
        <v>28.299999999999997</v>
      </c>
      <c r="H245" s="164">
        <v>76.5</v>
      </c>
      <c r="I245" s="164">
        <v>90</v>
      </c>
      <c r="J245" s="164">
        <f>71*1.49*4.5%*12</f>
        <v>57.126600000000003</v>
      </c>
      <c r="K245" s="63">
        <f>86*2.34*4.5%*12</f>
        <v>108.6696</v>
      </c>
      <c r="L245" s="164">
        <f t="shared" si="36"/>
        <v>51.873399999999997</v>
      </c>
      <c r="M245" s="238" t="s">
        <v>323</v>
      </c>
      <c r="N245" s="55"/>
      <c r="O245" s="239"/>
      <c r="P245" s="239"/>
      <c r="Q245" s="240"/>
      <c r="R245" s="240"/>
      <c r="S245" s="240"/>
      <c r="T245" s="240"/>
      <c r="U245" s="240"/>
      <c r="V245" s="240"/>
      <c r="W245" s="240"/>
      <c r="X245" s="240"/>
      <c r="Y245" s="240"/>
      <c r="Z245" s="240"/>
    </row>
    <row r="246" spans="1:26" s="274" customFormat="1" ht="23.25" hidden="1" customHeight="1">
      <c r="A246" s="219"/>
      <c r="B246" s="214" t="s">
        <v>324</v>
      </c>
      <c r="C246" s="164"/>
      <c r="D246" s="164"/>
      <c r="E246" s="82"/>
      <c r="F246" s="83"/>
      <c r="G246" s="82">
        <f t="shared" si="35"/>
        <v>0</v>
      </c>
      <c r="H246" s="164">
        <v>170</v>
      </c>
      <c r="I246" s="164"/>
      <c r="J246" s="164"/>
      <c r="K246" s="63"/>
      <c r="L246" s="164">
        <f t="shared" si="36"/>
        <v>0</v>
      </c>
      <c r="M246" s="174"/>
      <c r="N246" s="55"/>
      <c r="O246" s="239"/>
      <c r="P246" s="239"/>
      <c r="Q246" s="240"/>
      <c r="R246" s="240"/>
      <c r="S246" s="240"/>
      <c r="T246" s="240"/>
      <c r="U246" s="240"/>
      <c r="V246" s="240"/>
      <c r="W246" s="240"/>
      <c r="X246" s="240"/>
      <c r="Y246" s="240"/>
      <c r="Z246" s="240"/>
    </row>
    <row r="247" spans="1:26" s="96" customFormat="1" ht="22.75" customHeight="1">
      <c r="A247" s="130"/>
      <c r="B247" s="58" t="s">
        <v>325</v>
      </c>
      <c r="C247" s="59">
        <f>SUM(C248:C263)</f>
        <v>3909.7</v>
      </c>
      <c r="D247" s="59">
        <f>SUM(D248:D263)</f>
        <v>3909.7</v>
      </c>
      <c r="E247" s="61">
        <v>5065</v>
      </c>
      <c r="F247" s="62">
        <f>SUM(F248:F267)</f>
        <v>6925</v>
      </c>
      <c r="G247" s="62">
        <f>SUM(G248:G267)</f>
        <v>1860</v>
      </c>
      <c r="H247" s="62">
        <f>SUM(H248:H267)</f>
        <v>4737</v>
      </c>
      <c r="I247" s="62" t="e">
        <f>SUM(I248:I267)</f>
        <v>#REF!</v>
      </c>
      <c r="J247" s="62">
        <f>SUM(J248:J267)</f>
        <v>4548</v>
      </c>
      <c r="K247" s="118"/>
      <c r="L247" s="59">
        <f t="shared" si="36"/>
        <v>2377</v>
      </c>
      <c r="M247" s="259">
        <f>F247-E247</f>
        <v>1860</v>
      </c>
      <c r="N247" s="10"/>
      <c r="O247" s="94"/>
      <c r="P247" s="94"/>
      <c r="Q247" s="95"/>
      <c r="R247" s="95"/>
      <c r="S247" s="95"/>
      <c r="T247" s="95"/>
      <c r="U247" s="95"/>
      <c r="V247" s="95"/>
      <c r="W247" s="95"/>
      <c r="X247" s="95"/>
      <c r="Y247" s="95"/>
      <c r="Z247" s="95"/>
    </row>
    <row r="248" spans="1:26" s="217" customFormat="1" ht="21.8" customHeight="1">
      <c r="A248" s="219"/>
      <c r="B248" s="214" t="s">
        <v>69</v>
      </c>
      <c r="C248" s="172">
        <v>1766.8</v>
      </c>
      <c r="D248" s="172">
        <v>1766.8</v>
      </c>
      <c r="E248" s="82">
        <v>2560.9</v>
      </c>
      <c r="F248" s="83">
        <v>3245.9</v>
      </c>
      <c r="G248" s="82">
        <f t="shared" ref="G248:G264" si="37">F248-E248</f>
        <v>685</v>
      </c>
      <c r="H248" s="164">
        <v>2224.9</v>
      </c>
      <c r="I248" s="164">
        <v>1997.6593460000001</v>
      </c>
      <c r="J248" s="164">
        <v>2067.4</v>
      </c>
      <c r="K248" s="63"/>
      <c r="L248" s="164">
        <f t="shared" si="36"/>
        <v>1178.5</v>
      </c>
      <c r="M248" s="234" t="s">
        <v>326</v>
      </c>
      <c r="N248" s="10"/>
      <c r="O248" s="205"/>
      <c r="P248" s="205"/>
      <c r="Q248" s="206"/>
      <c r="R248" s="206"/>
      <c r="S248" s="206"/>
      <c r="T248" s="206"/>
      <c r="U248" s="206"/>
      <c r="V248" s="206"/>
      <c r="W248" s="206"/>
      <c r="X248" s="206"/>
      <c r="Y248" s="206"/>
      <c r="Z248" s="206"/>
    </row>
    <row r="249" spans="1:26" s="217" customFormat="1" ht="21.8" customHeight="1">
      <c r="A249" s="219"/>
      <c r="B249" s="214" t="s">
        <v>327</v>
      </c>
      <c r="C249" s="172">
        <v>14.4</v>
      </c>
      <c r="D249" s="172">
        <v>14.4</v>
      </c>
      <c r="E249" s="82">
        <v>20</v>
      </c>
      <c r="F249" s="83">
        <v>26</v>
      </c>
      <c r="G249" s="82">
        <f t="shared" si="37"/>
        <v>6</v>
      </c>
      <c r="H249" s="164">
        <v>18</v>
      </c>
      <c r="I249" s="164">
        <v>18</v>
      </c>
      <c r="J249" s="164">
        <v>18</v>
      </c>
      <c r="K249" s="63"/>
      <c r="L249" s="164">
        <f t="shared" si="36"/>
        <v>8</v>
      </c>
      <c r="M249" s="204">
        <f>H248/1.49</f>
        <v>1493.2214765100671</v>
      </c>
      <c r="N249" s="10"/>
      <c r="O249" s="205"/>
      <c r="P249" s="205"/>
      <c r="Q249" s="206"/>
      <c r="R249" s="206"/>
      <c r="S249" s="206"/>
      <c r="T249" s="206"/>
      <c r="U249" s="206"/>
      <c r="V249" s="206"/>
      <c r="W249" s="206"/>
      <c r="X249" s="206"/>
      <c r="Y249" s="206"/>
      <c r="Z249" s="206"/>
    </row>
    <row r="250" spans="1:26" s="217" customFormat="1" ht="21.8" hidden="1" customHeight="1">
      <c r="A250" s="219"/>
      <c r="B250" s="214" t="s">
        <v>328</v>
      </c>
      <c r="C250" s="172">
        <v>4.7</v>
      </c>
      <c r="D250" s="172">
        <v>4.7</v>
      </c>
      <c r="E250" s="82"/>
      <c r="F250" s="83"/>
      <c r="G250" s="82">
        <f t="shared" si="37"/>
        <v>0</v>
      </c>
      <c r="H250" s="164"/>
      <c r="I250" s="164"/>
      <c r="J250" s="164"/>
      <c r="K250" s="63"/>
      <c r="L250" s="164">
        <f t="shared" si="36"/>
        <v>0</v>
      </c>
      <c r="M250" s="204">
        <f>0.3*1390*12</f>
        <v>5004</v>
      </c>
      <c r="N250" s="10"/>
      <c r="O250" s="205"/>
      <c r="P250" s="205"/>
      <c r="Q250" s="206"/>
      <c r="R250" s="206"/>
      <c r="S250" s="206"/>
      <c r="T250" s="206"/>
      <c r="U250" s="206"/>
      <c r="V250" s="206"/>
      <c r="W250" s="206"/>
      <c r="X250" s="206"/>
      <c r="Y250" s="206"/>
      <c r="Z250" s="206"/>
    </row>
    <row r="251" spans="1:26" s="217" customFormat="1" ht="20.95" customHeight="1">
      <c r="A251" s="219"/>
      <c r="B251" s="214" t="s">
        <v>329</v>
      </c>
      <c r="C251" s="172">
        <v>14.4</v>
      </c>
      <c r="D251" s="172">
        <v>14.4</v>
      </c>
      <c r="E251" s="82">
        <v>30</v>
      </c>
      <c r="F251" s="83">
        <v>30</v>
      </c>
      <c r="G251" s="82">
        <f t="shared" si="37"/>
        <v>0</v>
      </c>
      <c r="H251" s="164">
        <v>30</v>
      </c>
      <c r="I251" s="164">
        <v>30</v>
      </c>
      <c r="J251" s="164">
        <v>30</v>
      </c>
      <c r="K251" s="170">
        <v>50</v>
      </c>
      <c r="L251" s="164">
        <f t="shared" si="36"/>
        <v>0</v>
      </c>
      <c r="M251" s="204">
        <f>M249*1.8</f>
        <v>2687.7986577181209</v>
      </c>
      <c r="N251" s="10"/>
      <c r="O251" s="205"/>
      <c r="P251" s="205"/>
      <c r="Q251" s="206"/>
      <c r="R251" s="206"/>
      <c r="S251" s="206"/>
      <c r="T251" s="206"/>
      <c r="U251" s="206"/>
      <c r="V251" s="206"/>
      <c r="W251" s="206"/>
      <c r="X251" s="206"/>
      <c r="Y251" s="206"/>
      <c r="Z251" s="206"/>
    </row>
    <row r="252" spans="1:26" s="275" customFormat="1" ht="21.8" customHeight="1">
      <c r="A252" s="219"/>
      <c r="B252" s="214" t="s">
        <v>330</v>
      </c>
      <c r="C252" s="172">
        <v>434.7</v>
      </c>
      <c r="D252" s="172">
        <v>434.7</v>
      </c>
      <c r="E252" s="82">
        <v>247.5</v>
      </c>
      <c r="F252" s="83">
        <f>11*25*90/100</f>
        <v>247.5</v>
      </c>
      <c r="G252" s="82">
        <f t="shared" si="37"/>
        <v>0</v>
      </c>
      <c r="H252" s="164">
        <v>247.5</v>
      </c>
      <c r="I252" s="164">
        <f>19*23*90/100</f>
        <v>393.3</v>
      </c>
      <c r="J252" s="164">
        <f>10*25*90/100</f>
        <v>225</v>
      </c>
      <c r="K252" s="63"/>
      <c r="L252" s="164">
        <f t="shared" si="36"/>
        <v>22.5</v>
      </c>
      <c r="M252" s="149"/>
      <c r="N252" s="55"/>
      <c r="O252" s="150"/>
      <c r="P252" s="150"/>
      <c r="Q252" s="151"/>
      <c r="R252" s="151"/>
      <c r="S252" s="151"/>
      <c r="T252" s="151"/>
      <c r="U252" s="151"/>
      <c r="V252" s="151"/>
      <c r="W252" s="151"/>
      <c r="X252" s="151"/>
      <c r="Y252" s="151"/>
      <c r="Z252" s="151"/>
    </row>
    <row r="253" spans="1:26" s="275" customFormat="1" ht="21.8" customHeight="1">
      <c r="A253" s="219"/>
      <c r="B253" s="214" t="s">
        <v>331</v>
      </c>
      <c r="C253" s="172">
        <v>434.7</v>
      </c>
      <c r="D253" s="172">
        <v>434.7</v>
      </c>
      <c r="E253" s="82">
        <v>93.6</v>
      </c>
      <c r="F253" s="83">
        <f>8*13*90/100</f>
        <v>93.6</v>
      </c>
      <c r="G253" s="82">
        <f t="shared" si="37"/>
        <v>0</v>
      </c>
      <c r="H253" s="164">
        <v>93.6</v>
      </c>
      <c r="I253" s="164"/>
      <c r="J253" s="164">
        <f>8*13*90/100</f>
        <v>93.6</v>
      </c>
      <c r="K253" s="63"/>
      <c r="L253" s="164">
        <f t="shared" si="36"/>
        <v>0</v>
      </c>
      <c r="M253" s="149"/>
      <c r="N253" s="55"/>
      <c r="O253" s="150"/>
      <c r="P253" s="150"/>
      <c r="Q253" s="151"/>
      <c r="R253" s="151"/>
      <c r="S253" s="151"/>
      <c r="T253" s="151"/>
      <c r="U253" s="151"/>
      <c r="V253" s="151"/>
      <c r="W253" s="151"/>
      <c r="X253" s="151"/>
      <c r="Y253" s="151"/>
      <c r="Z253" s="151"/>
    </row>
    <row r="254" spans="1:26" s="267" customFormat="1" ht="23.25" customHeight="1">
      <c r="A254" s="219"/>
      <c r="B254" s="214" t="s">
        <v>73</v>
      </c>
      <c r="C254" s="164"/>
      <c r="D254" s="164"/>
      <c r="E254" s="82"/>
      <c r="F254" s="83">
        <v>226</v>
      </c>
      <c r="G254" s="82">
        <f t="shared" si="37"/>
        <v>226</v>
      </c>
      <c r="H254" s="164"/>
      <c r="I254" s="164"/>
      <c r="J254" s="164"/>
      <c r="K254" s="63"/>
      <c r="L254" s="164"/>
      <c r="M254" s="238"/>
      <c r="N254" s="55"/>
      <c r="O254" s="239"/>
      <c r="P254" s="239"/>
      <c r="Q254" s="240"/>
      <c r="R254" s="240"/>
      <c r="S254" s="240"/>
      <c r="T254" s="240"/>
      <c r="U254" s="240"/>
      <c r="V254" s="240"/>
      <c r="W254" s="240"/>
      <c r="X254" s="240"/>
      <c r="Y254" s="240"/>
      <c r="Z254" s="240"/>
    </row>
    <row r="255" spans="1:26" s="217" customFormat="1" ht="20.95" customHeight="1">
      <c r="A255" s="219"/>
      <c r="B255" s="214" t="s">
        <v>332</v>
      </c>
      <c r="C255" s="172">
        <v>20</v>
      </c>
      <c r="D255" s="172">
        <v>20</v>
      </c>
      <c r="E255" s="82">
        <v>50</v>
      </c>
      <c r="F255" s="83">
        <v>50</v>
      </c>
      <c r="G255" s="82">
        <f t="shared" si="37"/>
        <v>0</v>
      </c>
      <c r="H255" s="164">
        <v>50</v>
      </c>
      <c r="I255" s="164">
        <v>20</v>
      </c>
      <c r="J255" s="164">
        <v>50</v>
      </c>
      <c r="K255" s="63"/>
      <c r="L255" s="164">
        <f t="shared" si="36"/>
        <v>0</v>
      </c>
      <c r="M255" s="415"/>
      <c r="N255" s="10"/>
      <c r="O255" s="205"/>
      <c r="P255" s="205"/>
      <c r="Q255" s="206"/>
      <c r="R255" s="206"/>
      <c r="S255" s="206"/>
      <c r="T255" s="206"/>
      <c r="U255" s="206"/>
      <c r="V255" s="206"/>
      <c r="W255" s="206"/>
      <c r="X255" s="206"/>
      <c r="Y255" s="206"/>
      <c r="Z255" s="206"/>
    </row>
    <row r="256" spans="1:26" s="275" customFormat="1" ht="20.95" customHeight="1">
      <c r="A256" s="219"/>
      <c r="B256" s="214" t="s">
        <v>333</v>
      </c>
      <c r="C256" s="172">
        <v>30</v>
      </c>
      <c r="D256" s="172">
        <v>30</v>
      </c>
      <c r="E256" s="82">
        <v>80</v>
      </c>
      <c r="F256" s="83">
        <v>80</v>
      </c>
      <c r="G256" s="82">
        <f t="shared" si="37"/>
        <v>0</v>
      </c>
      <c r="H256" s="164">
        <v>80</v>
      </c>
      <c r="I256" s="164">
        <v>80</v>
      </c>
      <c r="J256" s="164">
        <v>80</v>
      </c>
      <c r="K256" s="63"/>
      <c r="L256" s="164">
        <f t="shared" si="36"/>
        <v>0</v>
      </c>
      <c r="M256" s="415"/>
      <c r="N256" s="55"/>
      <c r="O256" s="150"/>
      <c r="P256" s="150"/>
      <c r="Q256" s="151"/>
      <c r="R256" s="151"/>
      <c r="S256" s="151"/>
      <c r="T256" s="151"/>
      <c r="U256" s="151"/>
      <c r="V256" s="151"/>
      <c r="W256" s="151"/>
      <c r="X256" s="151"/>
      <c r="Y256" s="151"/>
      <c r="Z256" s="151"/>
    </row>
    <row r="257" spans="1:26" s="217" customFormat="1" ht="20.95" customHeight="1">
      <c r="A257" s="219"/>
      <c r="B257" s="214" t="s">
        <v>87</v>
      </c>
      <c r="C257" s="172">
        <v>40</v>
      </c>
      <c r="D257" s="172">
        <v>40</v>
      </c>
      <c r="E257" s="82">
        <v>35</v>
      </c>
      <c r="F257" s="83">
        <v>45</v>
      </c>
      <c r="G257" s="82">
        <f t="shared" si="37"/>
        <v>10</v>
      </c>
      <c r="H257" s="164">
        <v>45</v>
      </c>
      <c r="I257" s="164" t="e">
        <f>#REF!</f>
        <v>#REF!</v>
      </c>
      <c r="J257" s="164">
        <v>40</v>
      </c>
      <c r="K257" s="63"/>
      <c r="L257" s="164">
        <f t="shared" si="36"/>
        <v>5</v>
      </c>
      <c r="M257" s="415"/>
      <c r="N257" s="10"/>
      <c r="O257" s="205"/>
      <c r="P257" s="205"/>
      <c r="Q257" s="206"/>
      <c r="R257" s="206"/>
      <c r="S257" s="206"/>
      <c r="T257" s="206"/>
      <c r="U257" s="206"/>
      <c r="V257" s="206"/>
      <c r="W257" s="206"/>
      <c r="X257" s="206"/>
      <c r="Y257" s="206"/>
      <c r="Z257" s="206"/>
    </row>
    <row r="258" spans="1:26" s="275" customFormat="1" ht="20.95" customHeight="1">
      <c r="A258" s="219"/>
      <c r="B258" s="214" t="s">
        <v>334</v>
      </c>
      <c r="C258" s="172">
        <v>70</v>
      </c>
      <c r="D258" s="172">
        <v>70</v>
      </c>
      <c r="E258" s="82">
        <v>120</v>
      </c>
      <c r="F258" s="83">
        <v>120</v>
      </c>
      <c r="G258" s="82">
        <f t="shared" si="37"/>
        <v>0</v>
      </c>
      <c r="H258" s="164">
        <v>120</v>
      </c>
      <c r="I258" s="164">
        <v>96</v>
      </c>
      <c r="J258" s="164">
        <v>96</v>
      </c>
      <c r="K258" s="63"/>
      <c r="L258" s="164">
        <f t="shared" si="36"/>
        <v>24</v>
      </c>
      <c r="M258" s="415"/>
      <c r="N258" s="55"/>
      <c r="O258" s="150"/>
      <c r="P258" s="150"/>
      <c r="Q258" s="151"/>
      <c r="R258" s="151"/>
      <c r="S258" s="151"/>
      <c r="T258" s="151"/>
      <c r="U258" s="151"/>
      <c r="V258" s="151"/>
      <c r="W258" s="151"/>
      <c r="X258" s="151"/>
      <c r="Y258" s="151"/>
      <c r="Z258" s="151"/>
    </row>
    <row r="259" spans="1:26" s="275" customFormat="1" ht="20.3" customHeight="1">
      <c r="A259" s="219"/>
      <c r="B259" s="214" t="s">
        <v>317</v>
      </c>
      <c r="C259" s="172">
        <v>400</v>
      </c>
      <c r="D259" s="172">
        <v>400</v>
      </c>
      <c r="E259" s="82">
        <v>660</v>
      </c>
      <c r="F259" s="83">
        <v>660</v>
      </c>
      <c r="G259" s="82">
        <f t="shared" si="37"/>
        <v>0</v>
      </c>
      <c r="H259" s="164">
        <v>660</v>
      </c>
      <c r="I259" s="164">
        <v>500</v>
      </c>
      <c r="J259" s="164">
        <v>550</v>
      </c>
      <c r="K259" s="63"/>
      <c r="L259" s="164">
        <f t="shared" si="36"/>
        <v>110</v>
      </c>
      <c r="M259" s="415"/>
      <c r="N259" s="55"/>
      <c r="O259" s="150"/>
      <c r="P259" s="150"/>
      <c r="Q259" s="151"/>
      <c r="R259" s="151"/>
      <c r="S259" s="151"/>
      <c r="T259" s="151"/>
      <c r="U259" s="151"/>
      <c r="V259" s="151"/>
      <c r="W259" s="151"/>
      <c r="X259" s="151"/>
      <c r="Y259" s="151"/>
      <c r="Z259" s="151"/>
    </row>
    <row r="260" spans="1:26" s="275" customFormat="1" ht="20.3" customHeight="1">
      <c r="A260" s="219"/>
      <c r="B260" s="214" t="s">
        <v>318</v>
      </c>
      <c r="C260" s="172">
        <v>600</v>
      </c>
      <c r="D260" s="172">
        <v>600</v>
      </c>
      <c r="E260" s="82">
        <v>850</v>
      </c>
      <c r="F260" s="83">
        <v>850</v>
      </c>
      <c r="G260" s="82">
        <f t="shared" si="37"/>
        <v>0</v>
      </c>
      <c r="H260" s="164">
        <v>850</v>
      </c>
      <c r="I260" s="164">
        <v>600</v>
      </c>
      <c r="J260" s="164">
        <v>850</v>
      </c>
      <c r="K260" s="154">
        <v>950</v>
      </c>
      <c r="L260" s="164">
        <f t="shared" si="36"/>
        <v>0</v>
      </c>
      <c r="M260" s="149"/>
      <c r="N260" s="55"/>
      <c r="O260" s="150"/>
      <c r="P260" s="150"/>
      <c r="Q260" s="151"/>
      <c r="R260" s="151"/>
      <c r="S260" s="151"/>
      <c r="T260" s="151"/>
      <c r="U260" s="151"/>
      <c r="V260" s="151"/>
      <c r="W260" s="151"/>
      <c r="X260" s="151"/>
      <c r="Y260" s="151"/>
      <c r="Z260" s="151"/>
    </row>
    <row r="261" spans="1:26" s="275" customFormat="1" ht="20.95" customHeight="1">
      <c r="A261" s="219"/>
      <c r="B261" s="214" t="s">
        <v>335</v>
      </c>
      <c r="C261" s="172"/>
      <c r="D261" s="172"/>
      <c r="E261" s="82">
        <v>50</v>
      </c>
      <c r="F261" s="83">
        <v>50</v>
      </c>
      <c r="G261" s="82">
        <f t="shared" si="37"/>
        <v>0</v>
      </c>
      <c r="H261" s="164">
        <v>50</v>
      </c>
      <c r="I261" s="164"/>
      <c r="J261" s="164">
        <v>50</v>
      </c>
      <c r="K261" s="63"/>
      <c r="L261" s="164">
        <f t="shared" si="36"/>
        <v>0</v>
      </c>
      <c r="M261" s="276">
        <f>F261+F264+F277+F220+F204</f>
        <v>453</v>
      </c>
      <c r="N261" s="55"/>
      <c r="O261" s="150"/>
      <c r="P261" s="150"/>
      <c r="Q261" s="151"/>
      <c r="R261" s="151"/>
      <c r="S261" s="151"/>
      <c r="T261" s="151"/>
      <c r="U261" s="151"/>
      <c r="V261" s="151"/>
      <c r="W261" s="151"/>
      <c r="X261" s="151"/>
      <c r="Y261" s="151"/>
      <c r="Z261" s="151"/>
    </row>
    <row r="262" spans="1:26" s="275" customFormat="1" ht="20.95" customHeight="1">
      <c r="A262" s="219"/>
      <c r="B262" s="214" t="s">
        <v>336</v>
      </c>
      <c r="C262" s="172">
        <v>30</v>
      </c>
      <c r="D262" s="172">
        <v>30</v>
      </c>
      <c r="E262" s="82">
        <v>30</v>
      </c>
      <c r="F262" s="83">
        <v>30</v>
      </c>
      <c r="G262" s="82">
        <f t="shared" si="37"/>
        <v>0</v>
      </c>
      <c r="H262" s="164">
        <v>30</v>
      </c>
      <c r="I262" s="164">
        <v>30</v>
      </c>
      <c r="J262" s="164">
        <v>30</v>
      </c>
      <c r="K262" s="63"/>
      <c r="L262" s="164">
        <f t="shared" si="36"/>
        <v>0</v>
      </c>
      <c r="M262" s="149"/>
      <c r="N262" s="55"/>
      <c r="O262" s="150"/>
      <c r="P262" s="150"/>
      <c r="Q262" s="151"/>
      <c r="R262" s="151"/>
      <c r="S262" s="151"/>
      <c r="T262" s="151"/>
      <c r="U262" s="151"/>
      <c r="V262" s="151"/>
      <c r="W262" s="151"/>
      <c r="X262" s="151"/>
      <c r="Y262" s="151"/>
      <c r="Z262" s="151"/>
    </row>
    <row r="263" spans="1:26" s="275" customFormat="1" ht="20.95" customHeight="1">
      <c r="A263" s="219"/>
      <c r="B263" s="214" t="s">
        <v>337</v>
      </c>
      <c r="C263" s="172">
        <v>50</v>
      </c>
      <c r="D263" s="172">
        <v>50</v>
      </c>
      <c r="E263" s="82">
        <v>70</v>
      </c>
      <c r="F263" s="83">
        <v>70</v>
      </c>
      <c r="G263" s="82">
        <f t="shared" si="37"/>
        <v>0</v>
      </c>
      <c r="H263" s="164">
        <v>70</v>
      </c>
      <c r="I263" s="164">
        <v>50</v>
      </c>
      <c r="J263" s="164">
        <v>50</v>
      </c>
      <c r="K263" s="63"/>
      <c r="L263" s="164">
        <f t="shared" si="36"/>
        <v>20</v>
      </c>
      <c r="M263" s="149"/>
      <c r="N263" s="55"/>
      <c r="O263" s="150"/>
      <c r="P263" s="150"/>
      <c r="Q263" s="151"/>
      <c r="R263" s="151"/>
      <c r="S263" s="151"/>
      <c r="T263" s="151"/>
      <c r="U263" s="151"/>
      <c r="V263" s="151"/>
      <c r="W263" s="151"/>
      <c r="X263" s="151"/>
      <c r="Y263" s="151"/>
      <c r="Z263" s="151"/>
    </row>
    <row r="264" spans="1:26" s="275" customFormat="1" ht="20.3" customHeight="1">
      <c r="A264" s="219"/>
      <c r="B264" s="214" t="s">
        <v>338</v>
      </c>
      <c r="C264" s="172"/>
      <c r="D264" s="172"/>
      <c r="E264" s="82">
        <v>168</v>
      </c>
      <c r="F264" s="83">
        <v>168</v>
      </c>
      <c r="G264" s="82">
        <f t="shared" si="37"/>
        <v>0</v>
      </c>
      <c r="H264" s="164">
        <v>168</v>
      </c>
      <c r="I264" s="164"/>
      <c r="J264" s="164">
        <v>168</v>
      </c>
      <c r="K264" s="63"/>
      <c r="L264" s="164">
        <f t="shared" si="36"/>
        <v>0</v>
      </c>
      <c r="M264" s="149"/>
      <c r="N264" s="55"/>
      <c r="O264" s="150"/>
      <c r="P264" s="150"/>
      <c r="Q264" s="151"/>
      <c r="R264" s="151"/>
      <c r="S264" s="151"/>
      <c r="T264" s="151"/>
      <c r="U264" s="151"/>
      <c r="V264" s="151"/>
      <c r="W264" s="151"/>
      <c r="X264" s="151"/>
      <c r="Y264" s="151"/>
      <c r="Z264" s="151"/>
    </row>
    <row r="265" spans="1:26" s="275" customFormat="1" ht="20.3" customHeight="1">
      <c r="A265" s="219"/>
      <c r="B265" s="214" t="s">
        <v>339</v>
      </c>
      <c r="C265" s="172"/>
      <c r="D265" s="172"/>
      <c r="E265" s="82">
        <v>0</v>
      </c>
      <c r="F265" s="83">
        <v>320</v>
      </c>
      <c r="G265" s="82">
        <f>F265-E265</f>
        <v>320</v>
      </c>
      <c r="H265" s="164">
        <v>0</v>
      </c>
      <c r="I265" s="164"/>
      <c r="J265" s="164">
        <v>150</v>
      </c>
      <c r="K265" s="63"/>
      <c r="L265" s="164">
        <f t="shared" si="36"/>
        <v>170</v>
      </c>
      <c r="M265" s="149"/>
      <c r="N265" s="277"/>
      <c r="O265" s="151"/>
      <c r="P265" s="151"/>
      <c r="Q265" s="151"/>
      <c r="R265" s="151"/>
      <c r="S265" s="151"/>
      <c r="T265" s="151"/>
      <c r="U265" s="151"/>
      <c r="V265" s="151"/>
      <c r="W265" s="151"/>
      <c r="X265" s="151"/>
      <c r="Y265" s="151"/>
      <c r="Z265" s="151"/>
    </row>
    <row r="266" spans="1:26" s="275" customFormat="1" ht="36" customHeight="1">
      <c r="A266" s="219"/>
      <c r="B266" s="214" t="s">
        <v>340</v>
      </c>
      <c r="C266" s="172"/>
      <c r="D266" s="172"/>
      <c r="E266" s="82"/>
      <c r="F266" s="83">
        <v>253</v>
      </c>
      <c r="G266" s="82">
        <f>F266-E266</f>
        <v>253</v>
      </c>
      <c r="H266" s="164"/>
      <c r="I266" s="164"/>
      <c r="J266" s="164"/>
      <c r="K266" s="278">
        <v>253.26</v>
      </c>
      <c r="L266" s="164"/>
      <c r="M266" s="149"/>
      <c r="N266" s="55"/>
      <c r="O266" s="150"/>
      <c r="P266" s="150"/>
      <c r="Q266" s="151"/>
      <c r="R266" s="151"/>
      <c r="S266" s="151"/>
      <c r="T266" s="151"/>
      <c r="U266" s="151"/>
      <c r="V266" s="151"/>
      <c r="W266" s="151"/>
      <c r="X266" s="151"/>
      <c r="Y266" s="151"/>
      <c r="Z266" s="151"/>
    </row>
    <row r="267" spans="1:26" s="275" customFormat="1" ht="24.25" customHeight="1">
      <c r="A267" s="219"/>
      <c r="B267" s="214" t="s">
        <v>341</v>
      </c>
      <c r="C267" s="172"/>
      <c r="D267" s="172"/>
      <c r="E267" s="82"/>
      <c r="F267" s="83">
        <v>360</v>
      </c>
      <c r="G267" s="82">
        <f>F267-E267</f>
        <v>360</v>
      </c>
      <c r="H267" s="164"/>
      <c r="I267" s="164"/>
      <c r="J267" s="164"/>
      <c r="K267" s="63"/>
      <c r="L267" s="164"/>
      <c r="M267" s="149"/>
      <c r="N267" s="55"/>
      <c r="O267" s="150"/>
      <c r="P267" s="150"/>
      <c r="Q267" s="151"/>
      <c r="R267" s="151"/>
      <c r="S267" s="151"/>
      <c r="T267" s="151"/>
      <c r="U267" s="151"/>
      <c r="V267" s="151"/>
      <c r="W267" s="151"/>
      <c r="X267" s="151"/>
      <c r="Y267" s="151"/>
      <c r="Z267" s="151"/>
    </row>
    <row r="268" spans="1:26" s="264" customFormat="1" ht="23.75" customHeight="1">
      <c r="A268" s="130"/>
      <c r="B268" s="58" t="s">
        <v>342</v>
      </c>
      <c r="C268" s="59">
        <f>SUM(C269:C272)</f>
        <v>538</v>
      </c>
      <c r="D268" s="59">
        <f>SUM(D269:D272)</f>
        <v>538</v>
      </c>
      <c r="E268" s="61">
        <v>100</v>
      </c>
      <c r="F268" s="62">
        <f>F269</f>
        <v>200</v>
      </c>
      <c r="G268" s="61">
        <f>G269</f>
        <v>100</v>
      </c>
      <c r="H268" s="59">
        <v>100</v>
      </c>
      <c r="I268" s="279">
        <f>SUM(I269:I272)</f>
        <v>557.96039999999994</v>
      </c>
      <c r="J268" s="59">
        <f>J269</f>
        <v>100</v>
      </c>
      <c r="K268" s="280"/>
      <c r="L268" s="81">
        <f t="shared" si="36"/>
        <v>100</v>
      </c>
      <c r="M268" s="281">
        <f>F268-E268</f>
        <v>100</v>
      </c>
      <c r="N268" s="56"/>
      <c r="O268" s="56"/>
      <c r="P268" s="56"/>
      <c r="Q268" s="246"/>
      <c r="R268" s="246"/>
      <c r="S268" s="246"/>
      <c r="T268" s="246"/>
      <c r="U268" s="246"/>
      <c r="V268" s="246"/>
      <c r="W268" s="246"/>
      <c r="X268" s="246"/>
      <c r="Y268" s="246"/>
      <c r="Z268" s="246"/>
    </row>
    <row r="269" spans="1:26" s="285" customFormat="1" ht="22.75" customHeight="1">
      <c r="A269" s="282"/>
      <c r="B269" s="214" t="s">
        <v>343</v>
      </c>
      <c r="C269" s="134">
        <v>368.9</v>
      </c>
      <c r="D269" s="134">
        <v>368.9</v>
      </c>
      <c r="E269" s="82">
        <v>100</v>
      </c>
      <c r="F269" s="83">
        <v>200</v>
      </c>
      <c r="G269" s="82">
        <f>F269-E269</f>
        <v>100</v>
      </c>
      <c r="H269" s="81">
        <v>100</v>
      </c>
      <c r="I269" s="134">
        <v>400.16039999999998</v>
      </c>
      <c r="J269" s="81">
        <v>100</v>
      </c>
      <c r="K269" s="280" t="s">
        <v>344</v>
      </c>
      <c r="L269" s="137">
        <f t="shared" si="36"/>
        <v>100</v>
      </c>
      <c r="M269" s="238">
        <f>6*12+12+4*12</f>
        <v>132</v>
      </c>
      <c r="N269" s="283"/>
      <c r="O269" s="284"/>
      <c r="P269" s="284"/>
      <c r="Q269" s="284"/>
      <c r="R269" s="284"/>
      <c r="S269" s="284"/>
      <c r="T269" s="284"/>
      <c r="U269" s="284"/>
      <c r="V269" s="284"/>
      <c r="W269" s="284"/>
      <c r="X269" s="284"/>
      <c r="Y269" s="284"/>
      <c r="Z269" s="284"/>
    </row>
    <row r="270" spans="1:26" s="287" customFormat="1" ht="21.8" hidden="1" customHeight="1">
      <c r="A270" s="219"/>
      <c r="B270" s="214" t="s">
        <v>345</v>
      </c>
      <c r="C270" s="172">
        <v>132.30000000000001</v>
      </c>
      <c r="D270" s="172">
        <v>132.30000000000001</v>
      </c>
      <c r="E270" s="82"/>
      <c r="F270" s="83"/>
      <c r="G270" s="82"/>
      <c r="H270" s="164"/>
      <c r="I270" s="172">
        <f>6*21*90%</f>
        <v>113.4</v>
      </c>
      <c r="J270" s="164"/>
      <c r="K270" s="63"/>
      <c r="L270" s="164">
        <f t="shared" si="36"/>
        <v>0</v>
      </c>
      <c r="M270" s="286"/>
      <c r="N270" s="150"/>
      <c r="O270" s="150"/>
      <c r="P270" s="150"/>
      <c r="Q270" s="151"/>
      <c r="R270" s="151"/>
      <c r="S270" s="151"/>
      <c r="T270" s="151"/>
      <c r="U270" s="151"/>
      <c r="V270" s="151"/>
      <c r="W270" s="151"/>
      <c r="X270" s="151"/>
      <c r="Y270" s="151"/>
      <c r="Z270" s="151"/>
    </row>
    <row r="271" spans="1:26" s="287" customFormat="1" ht="21.8" hidden="1" customHeight="1">
      <c r="A271" s="219"/>
      <c r="B271" s="288" t="s">
        <v>346</v>
      </c>
      <c r="C271" s="172">
        <v>16.8</v>
      </c>
      <c r="D271" s="172">
        <v>16.8</v>
      </c>
      <c r="E271" s="82"/>
      <c r="F271" s="83"/>
      <c r="G271" s="82"/>
      <c r="H271" s="164"/>
      <c r="I271" s="164">
        <f>6*0.2*12</f>
        <v>14.400000000000002</v>
      </c>
      <c r="J271" s="164"/>
      <c r="K271" s="63"/>
      <c r="L271" s="164">
        <f t="shared" si="36"/>
        <v>0</v>
      </c>
      <c r="M271" s="286"/>
      <c r="N271" s="150"/>
      <c r="O271" s="150"/>
      <c r="P271" s="150"/>
      <c r="Q271" s="151"/>
      <c r="R271" s="151"/>
      <c r="S271" s="151"/>
      <c r="T271" s="151"/>
      <c r="U271" s="151"/>
      <c r="V271" s="151"/>
      <c r="W271" s="151"/>
      <c r="X271" s="151"/>
      <c r="Y271" s="151"/>
      <c r="Z271" s="151"/>
    </row>
    <row r="272" spans="1:26" s="287" customFormat="1" ht="21.8" hidden="1" customHeight="1">
      <c r="A272" s="219"/>
      <c r="B272" s="214" t="s">
        <v>347</v>
      </c>
      <c r="C272" s="172">
        <v>20</v>
      </c>
      <c r="D272" s="172">
        <v>20</v>
      </c>
      <c r="E272" s="82"/>
      <c r="F272" s="83"/>
      <c r="G272" s="82"/>
      <c r="H272" s="164"/>
      <c r="I272" s="164">
        <v>30</v>
      </c>
      <c r="J272" s="164"/>
      <c r="K272" s="63"/>
      <c r="L272" s="164">
        <f t="shared" si="36"/>
        <v>0</v>
      </c>
      <c r="M272" s="286"/>
      <c r="N272" s="150"/>
      <c r="O272" s="150"/>
      <c r="P272" s="150"/>
      <c r="Q272" s="151"/>
      <c r="R272" s="151"/>
      <c r="S272" s="151"/>
      <c r="T272" s="151"/>
      <c r="U272" s="151"/>
      <c r="V272" s="151"/>
      <c r="W272" s="151"/>
      <c r="X272" s="151"/>
      <c r="Y272" s="151"/>
      <c r="Z272" s="151"/>
    </row>
    <row r="273" spans="1:26" s="247" customFormat="1" ht="24.05" customHeight="1">
      <c r="A273" s="130" t="s">
        <v>125</v>
      </c>
      <c r="B273" s="58" t="s">
        <v>348</v>
      </c>
      <c r="C273" s="131">
        <f t="shared" ref="C273:J273" si="38">SUM(C274:C282)</f>
        <v>848</v>
      </c>
      <c r="D273" s="131">
        <f t="shared" si="38"/>
        <v>848</v>
      </c>
      <c r="E273" s="61">
        <v>878</v>
      </c>
      <c r="F273" s="62">
        <f>SUM(F274:F282)</f>
        <v>1219</v>
      </c>
      <c r="G273" s="62">
        <f>SUM(G274:G282)</f>
        <v>341</v>
      </c>
      <c r="H273" s="59">
        <f t="shared" si="38"/>
        <v>698</v>
      </c>
      <c r="I273" s="59" t="e">
        <f t="shared" si="38"/>
        <v>#REF!</v>
      </c>
      <c r="J273" s="59">
        <f t="shared" si="38"/>
        <v>686</v>
      </c>
      <c r="K273" s="118"/>
      <c r="L273" s="59">
        <f t="shared" si="36"/>
        <v>533</v>
      </c>
      <c r="M273" s="289">
        <f>F273-E273</f>
        <v>341</v>
      </c>
      <c r="N273" s="55"/>
      <c r="O273" s="56"/>
      <c r="P273" s="56"/>
      <c r="Q273" s="246"/>
      <c r="R273" s="246"/>
      <c r="S273" s="246"/>
      <c r="T273" s="246"/>
      <c r="U273" s="246"/>
      <c r="V273" s="246"/>
      <c r="W273" s="246"/>
      <c r="X273" s="246"/>
      <c r="Y273" s="246"/>
      <c r="Z273" s="246"/>
    </row>
    <row r="274" spans="1:26" s="241" customFormat="1" ht="22.75" customHeight="1">
      <c r="A274" s="282"/>
      <c r="B274" s="214" t="s">
        <v>69</v>
      </c>
      <c r="C274" s="134">
        <v>663.8</v>
      </c>
      <c r="D274" s="134">
        <v>663.8</v>
      </c>
      <c r="E274" s="82">
        <v>698</v>
      </c>
      <c r="F274" s="83">
        <v>942</v>
      </c>
      <c r="G274" s="82">
        <f t="shared" ref="G274:G282" si="39">F274-E274</f>
        <v>244</v>
      </c>
      <c r="H274" s="81">
        <v>548</v>
      </c>
      <c r="I274" s="134">
        <v>530.50905</v>
      </c>
      <c r="J274" s="81">
        <v>526</v>
      </c>
      <c r="K274" s="63"/>
      <c r="L274" s="81">
        <f t="shared" si="36"/>
        <v>416</v>
      </c>
      <c r="M274" s="238"/>
      <c r="N274" s="290"/>
      <c r="O274" s="239"/>
      <c r="P274" s="239"/>
      <c r="Q274" s="240"/>
      <c r="R274" s="240"/>
      <c r="S274" s="240"/>
      <c r="T274" s="240"/>
      <c r="U274" s="240"/>
      <c r="V274" s="240"/>
      <c r="W274" s="240"/>
      <c r="X274" s="240"/>
      <c r="Y274" s="240"/>
      <c r="Z274" s="240"/>
    </row>
    <row r="275" spans="1:26" s="241" customFormat="1" ht="22.75" customHeight="1">
      <c r="A275" s="282"/>
      <c r="B275" s="214" t="s">
        <v>349</v>
      </c>
      <c r="C275" s="134">
        <v>124.2</v>
      </c>
      <c r="D275" s="134">
        <v>124.2</v>
      </c>
      <c r="E275" s="82">
        <v>90</v>
      </c>
      <c r="F275" s="83">
        <v>90</v>
      </c>
      <c r="G275" s="82">
        <f t="shared" si="39"/>
        <v>0</v>
      </c>
      <c r="H275" s="81">
        <v>90</v>
      </c>
      <c r="I275" s="134">
        <f>5*23*90/100</f>
        <v>103.5</v>
      </c>
      <c r="J275" s="81">
        <f>4*25*90/100</f>
        <v>90</v>
      </c>
      <c r="K275" s="63"/>
      <c r="L275" s="81">
        <f t="shared" si="36"/>
        <v>0</v>
      </c>
      <c r="M275" s="416"/>
      <c r="N275" s="416"/>
      <c r="O275" s="416"/>
      <c r="P275" s="416"/>
      <c r="Q275" s="416"/>
      <c r="R275" s="416"/>
      <c r="S275" s="416"/>
      <c r="T275" s="240"/>
      <c r="U275" s="240"/>
      <c r="V275" s="240"/>
      <c r="W275" s="240"/>
      <c r="X275" s="240"/>
      <c r="Y275" s="240"/>
      <c r="Z275" s="240"/>
    </row>
    <row r="276" spans="1:26" s="241" customFormat="1" ht="22.75" customHeight="1">
      <c r="A276" s="282"/>
      <c r="B276" s="214" t="s">
        <v>73</v>
      </c>
      <c r="C276" s="134"/>
      <c r="D276" s="134"/>
      <c r="E276" s="82"/>
      <c r="F276" s="83">
        <v>49</v>
      </c>
      <c r="G276" s="82">
        <f t="shared" si="39"/>
        <v>49</v>
      </c>
      <c r="H276" s="81"/>
      <c r="I276" s="134"/>
      <c r="J276" s="81"/>
      <c r="K276" s="63"/>
      <c r="L276" s="81"/>
      <c r="M276" s="291"/>
      <c r="N276" s="292"/>
      <c r="O276" s="292"/>
      <c r="P276" s="292"/>
      <c r="Q276" s="292"/>
      <c r="R276" s="292"/>
      <c r="S276" s="292"/>
      <c r="T276" s="240"/>
      <c r="U276" s="240"/>
      <c r="V276" s="240"/>
      <c r="W276" s="240"/>
      <c r="X276" s="240"/>
      <c r="Y276" s="240"/>
      <c r="Z276" s="240"/>
    </row>
    <row r="277" spans="1:26" s="241" customFormat="1" ht="22.95" customHeight="1">
      <c r="A277" s="282"/>
      <c r="B277" s="214" t="s">
        <v>350</v>
      </c>
      <c r="C277" s="134">
        <v>30</v>
      </c>
      <c r="D277" s="134">
        <v>30</v>
      </c>
      <c r="E277" s="82">
        <v>30</v>
      </c>
      <c r="F277" s="83">
        <v>30</v>
      </c>
      <c r="G277" s="82">
        <f t="shared" si="39"/>
        <v>0</v>
      </c>
      <c r="H277" s="81">
        <v>30</v>
      </c>
      <c r="I277" s="134" t="e">
        <f>#REF!</f>
        <v>#REF!</v>
      </c>
      <c r="J277" s="81">
        <f>F277</f>
        <v>30</v>
      </c>
      <c r="K277" s="170">
        <v>50</v>
      </c>
      <c r="L277" s="81">
        <f t="shared" si="36"/>
        <v>0</v>
      </c>
      <c r="M277" s="149"/>
      <c r="N277" s="55"/>
      <c r="O277" s="239">
        <f>(38019+948+4667+40+800+534)*12</f>
        <v>540096</v>
      </c>
      <c r="P277" s="239"/>
      <c r="Q277" s="240"/>
      <c r="R277" s="240"/>
      <c r="S277" s="240"/>
      <c r="T277" s="240"/>
      <c r="U277" s="240"/>
      <c r="V277" s="240"/>
      <c r="W277" s="240"/>
      <c r="X277" s="240"/>
      <c r="Y277" s="240"/>
      <c r="Z277" s="240"/>
    </row>
    <row r="278" spans="1:26" s="241" customFormat="1" ht="22.75" customHeight="1">
      <c r="A278" s="282"/>
      <c r="B278" s="214" t="s">
        <v>351</v>
      </c>
      <c r="C278" s="134">
        <v>30</v>
      </c>
      <c r="D278" s="134">
        <v>30</v>
      </c>
      <c r="E278" s="82">
        <v>30</v>
      </c>
      <c r="F278" s="83">
        <v>30</v>
      </c>
      <c r="G278" s="82">
        <f t="shared" si="39"/>
        <v>0</v>
      </c>
      <c r="H278" s="81">
        <v>30</v>
      </c>
      <c r="I278" s="134">
        <v>30</v>
      </c>
      <c r="J278" s="81">
        <v>30</v>
      </c>
      <c r="K278" s="170">
        <v>40</v>
      </c>
      <c r="L278" s="81">
        <f t="shared" si="36"/>
        <v>0</v>
      </c>
      <c r="M278" s="293"/>
      <c r="N278" s="55"/>
      <c r="O278" s="239"/>
      <c r="P278" s="239"/>
      <c r="Q278" s="240"/>
      <c r="R278" s="240"/>
      <c r="S278" s="240"/>
      <c r="T278" s="240"/>
      <c r="U278" s="240"/>
      <c r="V278" s="240"/>
      <c r="W278" s="240"/>
      <c r="X278" s="240"/>
      <c r="Y278" s="240"/>
      <c r="Z278" s="240"/>
    </row>
    <row r="279" spans="1:26" s="241" customFormat="1" ht="22.75" hidden="1" customHeight="1">
      <c r="A279" s="282"/>
      <c r="B279" s="214" t="s">
        <v>352</v>
      </c>
      <c r="C279" s="134"/>
      <c r="D279" s="134"/>
      <c r="E279" s="294"/>
      <c r="F279" s="295"/>
      <c r="G279" s="82">
        <f t="shared" si="39"/>
        <v>0</v>
      </c>
      <c r="H279" s="296"/>
      <c r="I279" s="134"/>
      <c r="J279" s="81"/>
      <c r="K279" s="297"/>
      <c r="L279" s="81"/>
      <c r="M279" s="163">
        <v>90</v>
      </c>
      <c r="N279" s="55"/>
      <c r="O279" s="239"/>
      <c r="P279" s="239"/>
      <c r="Q279" s="240"/>
      <c r="R279" s="240"/>
      <c r="S279" s="240"/>
      <c r="T279" s="240"/>
      <c r="U279" s="240"/>
      <c r="V279" s="240"/>
      <c r="W279" s="240"/>
      <c r="X279" s="240"/>
      <c r="Y279" s="240"/>
      <c r="Z279" s="240"/>
    </row>
    <row r="280" spans="1:26" s="241" customFormat="1" ht="22.75" customHeight="1">
      <c r="A280" s="282"/>
      <c r="B280" s="214" t="s">
        <v>353</v>
      </c>
      <c r="C280" s="134"/>
      <c r="D280" s="134"/>
      <c r="E280" s="82"/>
      <c r="F280" s="83">
        <v>48</v>
      </c>
      <c r="G280" s="82">
        <f t="shared" si="39"/>
        <v>48</v>
      </c>
      <c r="H280" s="81"/>
      <c r="I280" s="134"/>
      <c r="J280" s="81"/>
      <c r="K280" s="170">
        <v>48</v>
      </c>
      <c r="L280" s="81"/>
      <c r="M280" s="293"/>
      <c r="N280" s="55"/>
      <c r="O280" s="239"/>
      <c r="P280" s="239"/>
      <c r="Q280" s="240"/>
      <c r="R280" s="240"/>
      <c r="S280" s="240"/>
      <c r="T280" s="240"/>
      <c r="U280" s="240"/>
      <c r="V280" s="240"/>
      <c r="W280" s="240"/>
      <c r="X280" s="240"/>
      <c r="Y280" s="240"/>
      <c r="Z280" s="240"/>
    </row>
    <row r="281" spans="1:26" s="241" customFormat="1" ht="22.75" hidden="1" customHeight="1">
      <c r="A281" s="282"/>
      <c r="B281" s="214" t="s">
        <v>352</v>
      </c>
      <c r="C281" s="134"/>
      <c r="D281" s="134"/>
      <c r="E281" s="82"/>
      <c r="F281" s="83"/>
      <c r="G281" s="82">
        <f t="shared" si="39"/>
        <v>0</v>
      </c>
      <c r="H281" s="81"/>
      <c r="I281" s="134"/>
      <c r="J281" s="81"/>
      <c r="K281" s="170">
        <v>90</v>
      </c>
      <c r="L281" s="81"/>
      <c r="M281" s="293"/>
      <c r="N281" s="55"/>
      <c r="O281" s="239"/>
      <c r="P281" s="239"/>
      <c r="Q281" s="240"/>
      <c r="R281" s="240"/>
      <c r="S281" s="240"/>
      <c r="T281" s="240"/>
      <c r="U281" s="240"/>
      <c r="V281" s="240"/>
      <c r="W281" s="240"/>
      <c r="X281" s="240"/>
      <c r="Y281" s="240"/>
      <c r="Z281" s="240"/>
    </row>
    <row r="282" spans="1:26" s="241" customFormat="1" ht="30.15" customHeight="1">
      <c r="A282" s="282"/>
      <c r="B282" s="214" t="s">
        <v>354</v>
      </c>
      <c r="C282" s="134"/>
      <c r="D282" s="134"/>
      <c r="E282" s="82">
        <v>30</v>
      </c>
      <c r="F282" s="83">
        <v>30</v>
      </c>
      <c r="G282" s="82">
        <f t="shared" si="39"/>
        <v>0</v>
      </c>
      <c r="H282" s="81">
        <v>0</v>
      </c>
      <c r="I282" s="134">
        <v>30</v>
      </c>
      <c r="J282" s="81">
        <v>10</v>
      </c>
      <c r="K282" s="298" t="s">
        <v>355</v>
      </c>
      <c r="L282" s="81">
        <f t="shared" ref="L282:L316" si="40">F282-J282</f>
        <v>20</v>
      </c>
      <c r="M282" s="293"/>
      <c r="N282" s="55"/>
      <c r="O282" s="239"/>
      <c r="P282" s="239"/>
      <c r="Q282" s="240"/>
      <c r="R282" s="240"/>
      <c r="S282" s="240"/>
      <c r="T282" s="240"/>
      <c r="U282" s="240"/>
      <c r="V282" s="240"/>
      <c r="W282" s="240"/>
      <c r="X282" s="240"/>
      <c r="Y282" s="240"/>
      <c r="Z282" s="240"/>
    </row>
    <row r="283" spans="1:26" s="143" customFormat="1" ht="25.55" customHeight="1">
      <c r="A283" s="130" t="s">
        <v>127</v>
      </c>
      <c r="B283" s="58" t="s">
        <v>356</v>
      </c>
      <c r="C283" s="131">
        <f>SUM(C284:C294)</f>
        <v>1647</v>
      </c>
      <c r="D283" s="131">
        <f>SUM(D284:D294)</f>
        <v>1647</v>
      </c>
      <c r="E283" s="61">
        <v>1906</v>
      </c>
      <c r="F283" s="62">
        <f>SUM(F284:F299)</f>
        <v>2266</v>
      </c>
      <c r="G283" s="62">
        <f>SUM(G284:G299)</f>
        <v>360</v>
      </c>
      <c r="H283" s="59">
        <f>SUM(H284:H299)</f>
        <v>1547</v>
      </c>
      <c r="I283" s="59" t="e">
        <f>SUM(I284:I299)</f>
        <v>#REF!</v>
      </c>
      <c r="J283" s="59">
        <f>SUM(J284:J299)</f>
        <v>1534</v>
      </c>
      <c r="K283" s="118"/>
      <c r="L283" s="59">
        <f>SUM(L284:L299)</f>
        <v>613</v>
      </c>
      <c r="M283" s="259">
        <f>F283-E283</f>
        <v>360</v>
      </c>
      <c r="N283" s="10"/>
      <c r="O283" s="94"/>
      <c r="P283" s="94"/>
      <c r="Q283" s="95"/>
      <c r="R283" s="95"/>
      <c r="S283" s="95"/>
      <c r="T283" s="95"/>
      <c r="U283" s="95"/>
      <c r="V283" s="95"/>
      <c r="W283" s="95"/>
      <c r="X283" s="95"/>
      <c r="Y283" s="95"/>
      <c r="Z283" s="95"/>
    </row>
    <row r="284" spans="1:26" s="241" customFormat="1" ht="22.75" customHeight="1">
      <c r="A284" s="282"/>
      <c r="B284" s="214" t="s">
        <v>69</v>
      </c>
      <c r="C284" s="134">
        <v>1084.3</v>
      </c>
      <c r="D284" s="134">
        <v>1084.3</v>
      </c>
      <c r="E284" s="82">
        <v>1101</v>
      </c>
      <c r="F284" s="83">
        <v>1315</v>
      </c>
      <c r="G284" s="82">
        <f>F284-E284</f>
        <v>214</v>
      </c>
      <c r="H284" s="81">
        <v>882</v>
      </c>
      <c r="I284" s="134">
        <v>783.35114999999996</v>
      </c>
      <c r="J284" s="81">
        <v>837</v>
      </c>
      <c r="K284" s="272" t="s">
        <v>357</v>
      </c>
      <c r="L284" s="81">
        <f t="shared" si="40"/>
        <v>478</v>
      </c>
      <c r="M284" s="293"/>
      <c r="N284" s="55"/>
      <c r="O284" s="239"/>
      <c r="P284" s="239"/>
      <c r="Q284" s="240"/>
      <c r="R284" s="240"/>
      <c r="S284" s="240"/>
      <c r="T284" s="240"/>
      <c r="U284" s="240"/>
      <c r="V284" s="240"/>
      <c r="W284" s="240"/>
      <c r="X284" s="240"/>
      <c r="Y284" s="240"/>
      <c r="Z284" s="240"/>
    </row>
    <row r="285" spans="1:26" s="241" customFormat="1" ht="22.75" customHeight="1">
      <c r="A285" s="282"/>
      <c r="B285" s="214" t="s">
        <v>358</v>
      </c>
      <c r="C285" s="134">
        <v>227.7</v>
      </c>
      <c r="D285" s="134">
        <v>227.7</v>
      </c>
      <c r="E285" s="82">
        <v>180</v>
      </c>
      <c r="F285" s="83">
        <f>ROUND(8*25*90%,0)</f>
        <v>180</v>
      </c>
      <c r="G285" s="82">
        <f>F285-E285</f>
        <v>0</v>
      </c>
      <c r="H285" s="81">
        <v>180</v>
      </c>
      <c r="I285" s="134">
        <f>8*23*90%</f>
        <v>165.6</v>
      </c>
      <c r="J285" s="81">
        <f>8*25*90%</f>
        <v>180</v>
      </c>
      <c r="K285" s="63"/>
      <c r="L285" s="81">
        <f t="shared" si="40"/>
        <v>0</v>
      </c>
      <c r="M285" s="293"/>
      <c r="N285" s="55"/>
      <c r="O285" s="239"/>
      <c r="P285" s="239"/>
      <c r="Q285" s="240"/>
      <c r="R285" s="240"/>
      <c r="S285" s="240"/>
      <c r="T285" s="240"/>
      <c r="U285" s="240"/>
      <c r="V285" s="240"/>
      <c r="W285" s="240"/>
      <c r="X285" s="240"/>
      <c r="Y285" s="240"/>
      <c r="Z285" s="240"/>
    </row>
    <row r="286" spans="1:26" s="241" customFormat="1" ht="22.75" customHeight="1">
      <c r="A286" s="282"/>
      <c r="B286" s="214" t="s">
        <v>73</v>
      </c>
      <c r="C286" s="134"/>
      <c r="D286" s="134"/>
      <c r="E286" s="82"/>
      <c r="F286" s="83">
        <v>84</v>
      </c>
      <c r="G286" s="82">
        <f>F286-E286</f>
        <v>84</v>
      </c>
      <c r="H286" s="81"/>
      <c r="I286" s="134"/>
      <c r="J286" s="81"/>
      <c r="K286" s="63"/>
      <c r="L286" s="81"/>
      <c r="M286" s="291"/>
      <c r="N286" s="292"/>
      <c r="O286" s="292"/>
      <c r="P286" s="292"/>
      <c r="Q286" s="292"/>
      <c r="R286" s="292"/>
      <c r="S286" s="292"/>
      <c r="T286" s="240"/>
      <c r="U286" s="240"/>
      <c r="V286" s="240"/>
      <c r="W286" s="240"/>
      <c r="X286" s="240"/>
      <c r="Y286" s="240"/>
      <c r="Z286" s="240"/>
    </row>
    <row r="287" spans="1:26" s="152" customFormat="1" ht="21.8" customHeight="1">
      <c r="A287" s="282"/>
      <c r="B287" s="98" t="s">
        <v>359</v>
      </c>
      <c r="C287" s="134">
        <v>50</v>
      </c>
      <c r="D287" s="134">
        <v>50</v>
      </c>
      <c r="E287" s="82">
        <v>95</v>
      </c>
      <c r="F287" s="83">
        <v>150</v>
      </c>
      <c r="G287" s="82">
        <f>F287-E287</f>
        <v>55</v>
      </c>
      <c r="H287" s="81">
        <v>95</v>
      </c>
      <c r="I287" s="134">
        <v>50</v>
      </c>
      <c r="J287" s="81">
        <v>70</v>
      </c>
      <c r="K287" s="170">
        <v>150</v>
      </c>
      <c r="L287" s="81">
        <f t="shared" si="40"/>
        <v>80</v>
      </c>
      <c r="M287" s="299"/>
      <c r="N287" s="55"/>
      <c r="O287" s="150"/>
      <c r="P287" s="150"/>
      <c r="Q287" s="151"/>
      <c r="R287" s="151"/>
      <c r="S287" s="151"/>
      <c r="T287" s="151"/>
      <c r="U287" s="151"/>
      <c r="V287" s="151"/>
      <c r="W287" s="151"/>
      <c r="X287" s="151"/>
      <c r="Y287" s="151"/>
      <c r="Z287" s="151"/>
    </row>
    <row r="288" spans="1:26" s="152" customFormat="1" ht="21.8" customHeight="1">
      <c r="A288" s="282"/>
      <c r="B288" s="98" t="s">
        <v>360</v>
      </c>
      <c r="C288" s="134"/>
      <c r="D288" s="134"/>
      <c r="E288" s="82">
        <v>15</v>
      </c>
      <c r="F288" s="83">
        <v>15</v>
      </c>
      <c r="G288" s="82">
        <f t="shared" ref="G288:G299" si="41">F288-E288</f>
        <v>0</v>
      </c>
      <c r="H288" s="81">
        <v>15</v>
      </c>
      <c r="I288" s="134"/>
      <c r="J288" s="81">
        <v>10</v>
      </c>
      <c r="K288" s="63"/>
      <c r="L288" s="81">
        <f t="shared" si="40"/>
        <v>5</v>
      </c>
      <c r="M288" s="299"/>
      <c r="N288" s="55"/>
      <c r="O288" s="150"/>
      <c r="P288" s="150"/>
      <c r="Q288" s="151"/>
      <c r="R288" s="151"/>
      <c r="S288" s="151"/>
      <c r="T288" s="151"/>
      <c r="U288" s="151"/>
      <c r="V288" s="151"/>
      <c r="W288" s="151"/>
      <c r="X288" s="151"/>
      <c r="Y288" s="151"/>
      <c r="Z288" s="151"/>
    </row>
    <row r="289" spans="1:26" s="152" customFormat="1" ht="21.8" hidden="1" customHeight="1">
      <c r="A289" s="282"/>
      <c r="B289" s="98" t="s">
        <v>361</v>
      </c>
      <c r="C289" s="134"/>
      <c r="D289" s="134"/>
      <c r="E289" s="82">
        <v>100</v>
      </c>
      <c r="F289" s="83">
        <v>0</v>
      </c>
      <c r="G289" s="82">
        <f t="shared" si="41"/>
        <v>-100</v>
      </c>
      <c r="H289" s="81"/>
      <c r="I289" s="134"/>
      <c r="J289" s="81"/>
      <c r="K289" s="63"/>
      <c r="L289" s="81"/>
      <c r="M289" s="299"/>
      <c r="N289" s="55"/>
      <c r="O289" s="150"/>
      <c r="P289" s="150"/>
      <c r="Q289" s="151"/>
      <c r="R289" s="151"/>
      <c r="S289" s="151"/>
      <c r="T289" s="151"/>
      <c r="U289" s="151"/>
      <c r="V289" s="151"/>
      <c r="W289" s="151"/>
      <c r="X289" s="151"/>
      <c r="Y289" s="151"/>
      <c r="Z289" s="151"/>
    </row>
    <row r="290" spans="1:26" s="152" customFormat="1" ht="21.8" customHeight="1">
      <c r="A290" s="282"/>
      <c r="B290" s="98" t="s">
        <v>362</v>
      </c>
      <c r="C290" s="134">
        <v>30</v>
      </c>
      <c r="D290" s="134">
        <v>30</v>
      </c>
      <c r="E290" s="82">
        <v>100</v>
      </c>
      <c r="F290" s="83">
        <v>100</v>
      </c>
      <c r="G290" s="82">
        <f t="shared" si="41"/>
        <v>0</v>
      </c>
      <c r="H290" s="81">
        <v>100</v>
      </c>
      <c r="I290" s="134">
        <v>50</v>
      </c>
      <c r="J290" s="81">
        <v>50</v>
      </c>
      <c r="K290" s="63"/>
      <c r="L290" s="81">
        <f t="shared" si="40"/>
        <v>50</v>
      </c>
      <c r="M290" s="300" t="s">
        <v>363</v>
      </c>
      <c r="N290" s="55"/>
      <c r="O290" s="150"/>
      <c r="P290" s="150"/>
      <c r="Q290" s="151"/>
      <c r="R290" s="151"/>
      <c r="S290" s="151"/>
      <c r="T290" s="151"/>
      <c r="U290" s="151"/>
      <c r="V290" s="151"/>
      <c r="W290" s="151"/>
      <c r="X290" s="151"/>
      <c r="Y290" s="151"/>
      <c r="Z290" s="151"/>
    </row>
    <row r="291" spans="1:26" s="152" customFormat="1" ht="21.8" customHeight="1">
      <c r="A291" s="282"/>
      <c r="B291" s="98" t="s">
        <v>364</v>
      </c>
      <c r="C291" s="134">
        <v>30</v>
      </c>
      <c r="D291" s="134">
        <v>30</v>
      </c>
      <c r="E291" s="82">
        <v>50</v>
      </c>
      <c r="F291" s="83">
        <v>50</v>
      </c>
      <c r="G291" s="82">
        <f t="shared" si="41"/>
        <v>0</v>
      </c>
      <c r="H291" s="81">
        <v>50</v>
      </c>
      <c r="I291" s="134">
        <v>50</v>
      </c>
      <c r="J291" s="81">
        <v>50</v>
      </c>
      <c r="K291" s="170">
        <v>125</v>
      </c>
      <c r="L291" s="81">
        <f t="shared" si="40"/>
        <v>0</v>
      </c>
      <c r="M291" s="299"/>
      <c r="N291" s="55"/>
      <c r="O291" s="150"/>
      <c r="P291" s="150"/>
      <c r="Q291" s="151"/>
      <c r="R291" s="151"/>
      <c r="S291" s="151"/>
      <c r="T291" s="151"/>
      <c r="U291" s="151"/>
      <c r="V291" s="151"/>
      <c r="W291" s="151"/>
      <c r="X291" s="151"/>
      <c r="Y291" s="151"/>
      <c r="Z291" s="151"/>
    </row>
    <row r="292" spans="1:26" s="152" customFormat="1" ht="21.8" customHeight="1">
      <c r="A292" s="282"/>
      <c r="B292" s="98" t="s">
        <v>365</v>
      </c>
      <c r="C292" s="134">
        <v>25</v>
      </c>
      <c r="D292" s="134">
        <v>25</v>
      </c>
      <c r="E292" s="82">
        <v>25</v>
      </c>
      <c r="F292" s="83">
        <v>25</v>
      </c>
      <c r="G292" s="82">
        <f t="shared" si="41"/>
        <v>0</v>
      </c>
      <c r="H292" s="81">
        <v>25</v>
      </c>
      <c r="I292" s="134">
        <v>25</v>
      </c>
      <c r="J292" s="81">
        <v>25</v>
      </c>
      <c r="K292" s="170">
        <v>65</v>
      </c>
      <c r="L292" s="81">
        <f t="shared" si="40"/>
        <v>0</v>
      </c>
      <c r="M292" s="301"/>
      <c r="N292" s="232" t="s">
        <v>366</v>
      </c>
      <c r="O292" s="150"/>
      <c r="P292" s="150"/>
      <c r="Q292" s="151"/>
      <c r="R292" s="151"/>
      <c r="S292" s="151"/>
      <c r="T292" s="151"/>
      <c r="U292" s="151"/>
      <c r="V292" s="151"/>
      <c r="W292" s="151"/>
      <c r="X292" s="151"/>
      <c r="Y292" s="151"/>
      <c r="Z292" s="151"/>
    </row>
    <row r="293" spans="1:26" s="152" customFormat="1" ht="33.4" hidden="1" customHeight="1">
      <c r="A293" s="282"/>
      <c r="B293" s="98" t="s">
        <v>367</v>
      </c>
      <c r="C293" s="134"/>
      <c r="D293" s="134"/>
      <c r="E293" s="82">
        <v>0</v>
      </c>
      <c r="F293" s="83">
        <v>0</v>
      </c>
      <c r="G293" s="82">
        <f t="shared" si="41"/>
        <v>0</v>
      </c>
      <c r="H293" s="81"/>
      <c r="I293" s="134"/>
      <c r="J293" s="81"/>
      <c r="K293" s="63"/>
      <c r="L293" s="81"/>
      <c r="M293" s="302" t="s">
        <v>368</v>
      </c>
      <c r="N293" s="232"/>
      <c r="O293" s="150"/>
      <c r="P293" s="150"/>
      <c r="Q293" s="151"/>
      <c r="R293" s="151"/>
      <c r="S293" s="151"/>
      <c r="T293" s="151"/>
      <c r="U293" s="151"/>
      <c r="V293" s="151"/>
      <c r="W293" s="151"/>
      <c r="X293" s="151"/>
      <c r="Y293" s="151"/>
      <c r="Z293" s="151"/>
    </row>
    <row r="294" spans="1:26" s="237" customFormat="1" ht="28.8" customHeight="1">
      <c r="A294" s="282"/>
      <c r="B294" s="133" t="s">
        <v>369</v>
      </c>
      <c r="C294" s="134">
        <v>200</v>
      </c>
      <c r="D294" s="134">
        <v>200</v>
      </c>
      <c r="E294" s="82">
        <v>240</v>
      </c>
      <c r="F294" s="83">
        <v>312</v>
      </c>
      <c r="G294" s="82">
        <f t="shared" si="41"/>
        <v>72</v>
      </c>
      <c r="H294" s="81">
        <v>200</v>
      </c>
      <c r="I294" s="134" t="e">
        <f>#REF!</f>
        <v>#REF!</v>
      </c>
      <c r="J294" s="81">
        <f>F294</f>
        <v>312</v>
      </c>
      <c r="K294" s="262" t="s">
        <v>370</v>
      </c>
      <c r="L294" s="81">
        <f t="shared" si="40"/>
        <v>0</v>
      </c>
      <c r="M294" s="234" t="s">
        <v>371</v>
      </c>
      <c r="N294" s="10"/>
      <c r="O294" s="235"/>
      <c r="P294" s="235"/>
      <c r="Q294" s="236"/>
      <c r="R294" s="236"/>
      <c r="S294" s="236"/>
      <c r="T294" s="236"/>
      <c r="U294" s="236"/>
      <c r="V294" s="236"/>
      <c r="W294" s="236"/>
      <c r="X294" s="236"/>
      <c r="Y294" s="236"/>
      <c r="Z294" s="236"/>
    </row>
    <row r="295" spans="1:26" s="237" customFormat="1" ht="21.8" hidden="1" customHeight="1">
      <c r="A295" s="282"/>
      <c r="B295" s="133" t="s">
        <v>372</v>
      </c>
      <c r="C295" s="134"/>
      <c r="D295" s="134"/>
      <c r="E295" s="82"/>
      <c r="F295" s="83"/>
      <c r="G295" s="82">
        <f t="shared" si="41"/>
        <v>0</v>
      </c>
      <c r="H295" s="81"/>
      <c r="I295" s="134"/>
      <c r="J295" s="81"/>
      <c r="K295" s="170">
        <v>20</v>
      </c>
      <c r="L295" s="81"/>
      <c r="M295" s="234"/>
      <c r="N295" s="10"/>
      <c r="O295" s="235"/>
      <c r="P295" s="235"/>
      <c r="Q295" s="236"/>
      <c r="R295" s="236"/>
      <c r="S295" s="236"/>
      <c r="T295" s="236"/>
      <c r="U295" s="236"/>
      <c r="V295" s="236"/>
      <c r="W295" s="236"/>
      <c r="X295" s="236"/>
      <c r="Y295" s="236"/>
      <c r="Z295" s="236"/>
    </row>
    <row r="296" spans="1:26" s="237" customFormat="1" ht="21.8" customHeight="1">
      <c r="A296" s="282"/>
      <c r="B296" s="133" t="s">
        <v>373</v>
      </c>
      <c r="C296" s="134"/>
      <c r="D296" s="134"/>
      <c r="E296" s="82"/>
      <c r="F296" s="83">
        <v>35</v>
      </c>
      <c r="G296" s="82">
        <f t="shared" si="41"/>
        <v>35</v>
      </c>
      <c r="H296" s="81"/>
      <c r="I296" s="134"/>
      <c r="J296" s="81"/>
      <c r="K296" s="170">
        <v>40</v>
      </c>
      <c r="L296" s="81"/>
      <c r="M296" s="234"/>
      <c r="N296" s="10"/>
      <c r="O296" s="235"/>
      <c r="P296" s="235"/>
      <c r="Q296" s="236"/>
      <c r="R296" s="236"/>
      <c r="S296" s="236"/>
      <c r="T296" s="236"/>
      <c r="U296" s="236"/>
      <c r="V296" s="236"/>
      <c r="W296" s="236"/>
      <c r="X296" s="236"/>
      <c r="Y296" s="236"/>
      <c r="Z296" s="236"/>
    </row>
    <row r="297" spans="1:26" s="237" customFormat="1" ht="21.8" hidden="1" customHeight="1">
      <c r="A297" s="282"/>
      <c r="B297" s="133" t="s">
        <v>374</v>
      </c>
      <c r="C297" s="134"/>
      <c r="D297" s="134"/>
      <c r="E297" s="82"/>
      <c r="F297" s="83"/>
      <c r="G297" s="82">
        <f t="shared" si="41"/>
        <v>0</v>
      </c>
      <c r="H297" s="81"/>
      <c r="I297" s="134"/>
      <c r="J297" s="81"/>
      <c r="K297" s="170">
        <v>250</v>
      </c>
      <c r="L297" s="81"/>
      <c r="M297" s="234"/>
      <c r="N297" s="10"/>
      <c r="O297" s="235"/>
      <c r="P297" s="235"/>
      <c r="Q297" s="236"/>
      <c r="R297" s="236"/>
      <c r="S297" s="236"/>
      <c r="T297" s="236"/>
      <c r="U297" s="236"/>
      <c r="V297" s="236"/>
      <c r="W297" s="236"/>
      <c r="X297" s="236"/>
      <c r="Y297" s="236"/>
      <c r="Z297" s="236"/>
    </row>
    <row r="298" spans="1:26" s="237" customFormat="1" ht="21.8" hidden="1" customHeight="1">
      <c r="A298" s="282"/>
      <c r="B298" s="133" t="s">
        <v>375</v>
      </c>
      <c r="C298" s="134"/>
      <c r="D298" s="134"/>
      <c r="E298" s="82">
        <v>0</v>
      </c>
      <c r="F298" s="83"/>
      <c r="G298" s="82">
        <f t="shared" si="41"/>
        <v>0</v>
      </c>
      <c r="H298" s="81"/>
      <c r="I298" s="134"/>
      <c r="J298" s="81"/>
      <c r="K298" s="170">
        <v>500</v>
      </c>
      <c r="L298" s="81"/>
      <c r="M298" s="234"/>
      <c r="N298" s="10"/>
      <c r="O298" s="235"/>
      <c r="P298" s="235"/>
      <c r="Q298" s="236"/>
      <c r="R298" s="236"/>
      <c r="S298" s="236"/>
      <c r="T298" s="236"/>
      <c r="U298" s="236"/>
      <c r="V298" s="236"/>
      <c r="W298" s="236"/>
      <c r="X298" s="236"/>
      <c r="Y298" s="236"/>
      <c r="Z298" s="236"/>
    </row>
    <row r="299" spans="1:26" s="237" customFormat="1" ht="21.8" hidden="1" customHeight="1">
      <c r="A299" s="282"/>
      <c r="B299" s="133" t="s">
        <v>376</v>
      </c>
      <c r="C299" s="134"/>
      <c r="D299" s="134"/>
      <c r="E299" s="82"/>
      <c r="F299" s="83"/>
      <c r="G299" s="82">
        <f t="shared" si="41"/>
        <v>0</v>
      </c>
      <c r="H299" s="82">
        <f>G299-F299</f>
        <v>0</v>
      </c>
      <c r="I299" s="82">
        <f>H299-G299</f>
        <v>0</v>
      </c>
      <c r="J299" s="82">
        <f>I299-H299</f>
        <v>0</v>
      </c>
      <c r="K299" s="170">
        <v>4500</v>
      </c>
      <c r="L299" s="81"/>
      <c r="M299" s="234"/>
      <c r="N299" s="10"/>
      <c r="O299" s="235"/>
      <c r="P299" s="235"/>
      <c r="Q299" s="236"/>
      <c r="R299" s="236"/>
      <c r="S299" s="236"/>
      <c r="T299" s="236"/>
      <c r="U299" s="236"/>
      <c r="V299" s="236"/>
      <c r="W299" s="236"/>
      <c r="X299" s="236"/>
      <c r="Y299" s="236"/>
      <c r="Z299" s="236"/>
    </row>
    <row r="300" spans="1:26" s="247" customFormat="1" ht="28.5" customHeight="1">
      <c r="A300" s="130" t="s">
        <v>129</v>
      </c>
      <c r="B300" s="58" t="s">
        <v>377</v>
      </c>
      <c r="C300" s="131">
        <f>SUM(C301:C312)</f>
        <v>1763.7</v>
      </c>
      <c r="D300" s="131">
        <f>SUM(D301:D312)</f>
        <v>1763.7</v>
      </c>
      <c r="E300" s="61">
        <v>1701</v>
      </c>
      <c r="F300" s="62">
        <f t="shared" ref="F300:K300" si="42">SUM(F301:F312)</f>
        <v>2118</v>
      </c>
      <c r="G300" s="62">
        <f t="shared" si="42"/>
        <v>417.00000000000011</v>
      </c>
      <c r="H300" s="62">
        <f t="shared" si="42"/>
        <v>1520</v>
      </c>
      <c r="I300" s="62">
        <f t="shared" si="42"/>
        <v>1439.968566</v>
      </c>
      <c r="J300" s="62">
        <f t="shared" si="42"/>
        <v>1460</v>
      </c>
      <c r="K300" s="201">
        <f t="shared" si="42"/>
        <v>0</v>
      </c>
      <c r="L300" s="59">
        <f t="shared" si="40"/>
        <v>658</v>
      </c>
      <c r="M300" s="289">
        <f>F300-E300</f>
        <v>417</v>
      </c>
      <c r="N300" s="55"/>
      <c r="O300" s="56"/>
      <c r="P300" s="56"/>
      <c r="Q300" s="246"/>
      <c r="R300" s="246"/>
      <c r="S300" s="246"/>
      <c r="T300" s="246"/>
      <c r="U300" s="246"/>
      <c r="V300" s="246"/>
      <c r="W300" s="246"/>
      <c r="X300" s="246"/>
      <c r="Y300" s="246"/>
      <c r="Z300" s="246"/>
    </row>
    <row r="301" spans="1:26" s="237" customFormat="1" ht="22.75" customHeight="1">
      <c r="A301" s="219"/>
      <c r="B301" s="98" t="s">
        <v>69</v>
      </c>
      <c r="C301" s="134">
        <v>891</v>
      </c>
      <c r="D301" s="134">
        <v>891</v>
      </c>
      <c r="E301" s="82">
        <v>1060.5999999999999</v>
      </c>
      <c r="F301" s="83">
        <v>1394.5</v>
      </c>
      <c r="G301" s="82">
        <f>F301-E301</f>
        <v>333.90000000000009</v>
      </c>
      <c r="H301" s="81">
        <v>879.6</v>
      </c>
      <c r="I301" s="134">
        <v>1022.468566</v>
      </c>
      <c r="J301" s="81">
        <f>962.3+60-0.2</f>
        <v>1022.0999999999999</v>
      </c>
      <c r="K301" s="63"/>
      <c r="L301" s="81">
        <f t="shared" si="40"/>
        <v>372.40000000000009</v>
      </c>
      <c r="M301" s="242"/>
      <c r="N301" s="10"/>
      <c r="O301" s="235"/>
      <c r="P301" s="235"/>
      <c r="Q301" s="236"/>
      <c r="R301" s="236"/>
      <c r="S301" s="236"/>
      <c r="T301" s="236"/>
      <c r="U301" s="236"/>
      <c r="V301" s="236"/>
      <c r="W301" s="236"/>
      <c r="X301" s="236"/>
      <c r="Y301" s="236"/>
      <c r="Z301" s="236"/>
    </row>
    <row r="302" spans="1:26" s="152" customFormat="1" ht="22.75" customHeight="1">
      <c r="A302" s="219"/>
      <c r="B302" s="98" t="s">
        <v>378</v>
      </c>
      <c r="C302" s="134">
        <v>207</v>
      </c>
      <c r="D302" s="134">
        <v>207</v>
      </c>
      <c r="E302" s="82">
        <v>157.5</v>
      </c>
      <c r="F302" s="83">
        <f>7*25*90/100</f>
        <v>157.5</v>
      </c>
      <c r="G302" s="82">
        <f t="shared" ref="G302:G312" si="43">F302-E302</f>
        <v>0</v>
      </c>
      <c r="H302" s="81">
        <v>157.5</v>
      </c>
      <c r="I302" s="134">
        <f>9*23*90/100</f>
        <v>186.3</v>
      </c>
      <c r="J302" s="81">
        <f>8*25*90/100</f>
        <v>180</v>
      </c>
      <c r="K302" s="63"/>
      <c r="L302" s="81">
        <f t="shared" si="40"/>
        <v>-22.5</v>
      </c>
      <c r="M302" s="149"/>
      <c r="N302" s="55"/>
      <c r="O302" s="150"/>
      <c r="P302" s="150"/>
      <c r="Q302" s="151"/>
      <c r="R302" s="151"/>
      <c r="S302" s="151"/>
      <c r="T302" s="151"/>
      <c r="U302" s="151"/>
      <c r="V302" s="151"/>
      <c r="W302" s="151"/>
      <c r="X302" s="151"/>
      <c r="Y302" s="151"/>
      <c r="Z302" s="151"/>
    </row>
    <row r="303" spans="1:26" s="152" customFormat="1" ht="22.75" customHeight="1">
      <c r="A303" s="219"/>
      <c r="B303" s="214" t="s">
        <v>379</v>
      </c>
      <c r="C303" s="172">
        <v>434.7</v>
      </c>
      <c r="D303" s="172">
        <v>434.7</v>
      </c>
      <c r="E303" s="82">
        <v>11.7</v>
      </c>
      <c r="F303" s="83">
        <f>ROUND(1*13*90/100,0)</f>
        <v>12</v>
      </c>
      <c r="G303" s="82">
        <f t="shared" si="43"/>
        <v>0.30000000000000071</v>
      </c>
      <c r="H303" s="81">
        <v>11.7</v>
      </c>
      <c r="I303" s="164"/>
      <c r="J303" s="81">
        <f>1*13*90/100</f>
        <v>11.7</v>
      </c>
      <c r="K303" s="63"/>
      <c r="L303" s="81">
        <f t="shared" si="40"/>
        <v>0.30000000000000071</v>
      </c>
      <c r="M303" s="149"/>
      <c r="N303" s="55"/>
      <c r="O303" s="150"/>
      <c r="P303" s="150"/>
      <c r="Q303" s="151"/>
      <c r="R303" s="151"/>
      <c r="S303" s="151"/>
      <c r="T303" s="151"/>
      <c r="U303" s="151"/>
      <c r="V303" s="151"/>
      <c r="W303" s="151"/>
      <c r="X303" s="151"/>
      <c r="Y303" s="151"/>
      <c r="Z303" s="151"/>
    </row>
    <row r="304" spans="1:26" s="241" customFormat="1" ht="22.75" customHeight="1">
      <c r="A304" s="282"/>
      <c r="B304" s="214" t="s">
        <v>73</v>
      </c>
      <c r="C304" s="134"/>
      <c r="D304" s="134"/>
      <c r="E304" s="82"/>
      <c r="F304" s="83">
        <v>83</v>
      </c>
      <c r="G304" s="82">
        <f t="shared" si="43"/>
        <v>83</v>
      </c>
      <c r="H304" s="81"/>
      <c r="I304" s="134"/>
      <c r="J304" s="81"/>
      <c r="K304" s="63"/>
      <c r="L304" s="81"/>
      <c r="M304" s="291"/>
      <c r="N304" s="292"/>
      <c r="O304" s="292"/>
      <c r="P304" s="292"/>
      <c r="Q304" s="292"/>
      <c r="R304" s="292"/>
      <c r="S304" s="292"/>
      <c r="T304" s="240"/>
      <c r="U304" s="240"/>
      <c r="V304" s="240"/>
      <c r="W304" s="240"/>
      <c r="X304" s="240"/>
      <c r="Y304" s="240"/>
      <c r="Z304" s="240"/>
    </row>
    <row r="305" spans="1:26" s="152" customFormat="1" ht="22.75" customHeight="1">
      <c r="A305" s="219"/>
      <c r="B305" s="98" t="s">
        <v>380</v>
      </c>
      <c r="C305" s="134">
        <v>20</v>
      </c>
      <c r="D305" s="134">
        <v>20</v>
      </c>
      <c r="E305" s="82">
        <v>10</v>
      </c>
      <c r="F305" s="83">
        <v>10</v>
      </c>
      <c r="G305" s="82">
        <f t="shared" si="43"/>
        <v>0</v>
      </c>
      <c r="H305" s="81">
        <v>10</v>
      </c>
      <c r="I305" s="134">
        <v>10</v>
      </c>
      <c r="J305" s="81">
        <v>10</v>
      </c>
      <c r="K305" s="63"/>
      <c r="L305" s="81">
        <f t="shared" si="40"/>
        <v>0</v>
      </c>
      <c r="M305" s="149"/>
      <c r="N305" s="303">
        <v>0</v>
      </c>
      <c r="O305" s="150"/>
      <c r="P305" s="150"/>
      <c r="Q305" s="151"/>
      <c r="R305" s="151"/>
      <c r="S305" s="151"/>
      <c r="T305" s="151"/>
      <c r="U305" s="151"/>
      <c r="V305" s="151"/>
      <c r="W305" s="151"/>
      <c r="X305" s="151"/>
      <c r="Y305" s="151"/>
      <c r="Z305" s="151"/>
    </row>
    <row r="306" spans="1:26" s="237" customFormat="1" ht="22.75" customHeight="1">
      <c r="A306" s="219"/>
      <c r="B306" s="98" t="s">
        <v>381</v>
      </c>
      <c r="C306" s="134">
        <v>20</v>
      </c>
      <c r="D306" s="134">
        <v>20</v>
      </c>
      <c r="E306" s="82">
        <v>20</v>
      </c>
      <c r="F306" s="83">
        <v>20</v>
      </c>
      <c r="G306" s="82">
        <f t="shared" si="43"/>
        <v>0</v>
      </c>
      <c r="H306" s="81">
        <v>20</v>
      </c>
      <c r="I306" s="134">
        <v>10</v>
      </c>
      <c r="J306" s="81">
        <v>10</v>
      </c>
      <c r="K306" s="63"/>
      <c r="L306" s="81">
        <f t="shared" si="40"/>
        <v>10</v>
      </c>
      <c r="M306" s="149"/>
      <c r="N306" s="303">
        <f>7*25*90/100</f>
        <v>157.5</v>
      </c>
      <c r="O306" s="235"/>
      <c r="P306" s="235"/>
      <c r="Q306" s="236"/>
      <c r="R306" s="236"/>
      <c r="S306" s="236"/>
      <c r="T306" s="236"/>
      <c r="U306" s="236"/>
      <c r="V306" s="236"/>
      <c r="W306" s="236"/>
      <c r="X306" s="236"/>
      <c r="Y306" s="236"/>
      <c r="Z306" s="236"/>
    </row>
    <row r="307" spans="1:26" s="237" customFormat="1" ht="22.75" customHeight="1">
      <c r="A307" s="219"/>
      <c r="B307" s="98" t="s">
        <v>382</v>
      </c>
      <c r="C307" s="134">
        <v>20</v>
      </c>
      <c r="D307" s="134">
        <v>20</v>
      </c>
      <c r="E307" s="82">
        <v>10</v>
      </c>
      <c r="F307" s="83">
        <v>10</v>
      </c>
      <c r="G307" s="82">
        <f t="shared" si="43"/>
        <v>0</v>
      </c>
      <c r="H307" s="81">
        <v>10</v>
      </c>
      <c r="I307" s="134">
        <v>10</v>
      </c>
      <c r="J307" s="81">
        <v>10</v>
      </c>
      <c r="K307" s="63"/>
      <c r="L307" s="81">
        <f t="shared" si="40"/>
        <v>0</v>
      </c>
      <c r="M307" s="149"/>
      <c r="N307" s="303">
        <f>1*13*90/100</f>
        <v>11.7</v>
      </c>
      <c r="O307" s="235"/>
      <c r="P307" s="235"/>
      <c r="Q307" s="236"/>
      <c r="R307" s="236"/>
      <c r="S307" s="236"/>
      <c r="T307" s="236"/>
      <c r="U307" s="236"/>
      <c r="V307" s="236"/>
      <c r="W307" s="236"/>
      <c r="X307" s="236"/>
      <c r="Y307" s="236"/>
      <c r="Z307" s="236"/>
    </row>
    <row r="308" spans="1:26" s="237" customFormat="1" ht="22.75" customHeight="1">
      <c r="A308" s="219"/>
      <c r="B308" s="98" t="s">
        <v>383</v>
      </c>
      <c r="C308" s="134"/>
      <c r="D308" s="134"/>
      <c r="E308" s="82">
        <v>10</v>
      </c>
      <c r="F308" s="83">
        <v>10</v>
      </c>
      <c r="G308" s="82">
        <f t="shared" si="43"/>
        <v>0</v>
      </c>
      <c r="H308" s="81">
        <v>10</v>
      </c>
      <c r="I308" s="134">
        <v>10</v>
      </c>
      <c r="J308" s="81">
        <v>10</v>
      </c>
      <c r="K308" s="63"/>
      <c r="L308" s="81">
        <f t="shared" si="40"/>
        <v>0</v>
      </c>
      <c r="M308" s="149"/>
      <c r="N308" s="304">
        <v>10</v>
      </c>
      <c r="O308" s="235"/>
      <c r="P308" s="235"/>
      <c r="Q308" s="236"/>
      <c r="R308" s="236"/>
      <c r="S308" s="236"/>
      <c r="T308" s="236"/>
      <c r="U308" s="236"/>
      <c r="V308" s="236"/>
      <c r="W308" s="236"/>
      <c r="X308" s="236"/>
      <c r="Y308" s="236"/>
      <c r="Z308" s="236"/>
    </row>
    <row r="309" spans="1:26" s="237" customFormat="1" ht="22.75" customHeight="1">
      <c r="A309" s="219"/>
      <c r="B309" s="98" t="s">
        <v>384</v>
      </c>
      <c r="C309" s="134"/>
      <c r="D309" s="134"/>
      <c r="E309" s="82">
        <v>10</v>
      </c>
      <c r="F309" s="83">
        <v>10</v>
      </c>
      <c r="G309" s="82">
        <f t="shared" si="43"/>
        <v>0</v>
      </c>
      <c r="H309" s="81">
        <v>10</v>
      </c>
      <c r="I309" s="134">
        <v>10</v>
      </c>
      <c r="J309" s="81">
        <v>10</v>
      </c>
      <c r="K309" s="63"/>
      <c r="L309" s="81">
        <f t="shared" si="40"/>
        <v>0</v>
      </c>
      <c r="M309" s="149"/>
      <c r="N309" s="304">
        <v>20</v>
      </c>
      <c r="O309" s="235"/>
      <c r="P309" s="235"/>
      <c r="Q309" s="236"/>
      <c r="R309" s="236"/>
      <c r="S309" s="236"/>
      <c r="T309" s="236"/>
      <c r="U309" s="236"/>
      <c r="V309" s="236"/>
      <c r="W309" s="236"/>
      <c r="X309" s="236"/>
      <c r="Y309" s="236"/>
      <c r="Z309" s="236"/>
    </row>
    <row r="310" spans="1:26" s="237" customFormat="1" ht="22.75" customHeight="1">
      <c r="A310" s="219"/>
      <c r="B310" s="98" t="s">
        <v>385</v>
      </c>
      <c r="C310" s="134"/>
      <c r="D310" s="134"/>
      <c r="E310" s="82">
        <v>10</v>
      </c>
      <c r="F310" s="83">
        <v>10</v>
      </c>
      <c r="G310" s="82">
        <f t="shared" si="43"/>
        <v>0</v>
      </c>
      <c r="H310" s="81">
        <v>10</v>
      </c>
      <c r="I310" s="134">
        <v>10</v>
      </c>
      <c r="J310" s="81">
        <v>10</v>
      </c>
      <c r="K310" s="63"/>
      <c r="L310" s="81">
        <f t="shared" si="40"/>
        <v>0</v>
      </c>
      <c r="M310" s="149"/>
      <c r="N310" s="304">
        <v>10</v>
      </c>
      <c r="O310" s="235"/>
      <c r="P310" s="235"/>
      <c r="Q310" s="236"/>
      <c r="R310" s="236"/>
      <c r="S310" s="236"/>
      <c r="T310" s="236"/>
      <c r="U310" s="236"/>
      <c r="V310" s="236"/>
      <c r="W310" s="236"/>
      <c r="X310" s="236"/>
      <c r="Y310" s="236"/>
      <c r="Z310" s="236"/>
    </row>
    <row r="311" spans="1:26" s="152" customFormat="1" ht="22.75" customHeight="1">
      <c r="A311" s="219"/>
      <c r="B311" s="98" t="s">
        <v>386</v>
      </c>
      <c r="C311" s="134">
        <v>115.2</v>
      </c>
      <c r="D311" s="134">
        <v>115.2</v>
      </c>
      <c r="E311" s="82">
        <v>211.20000000000002</v>
      </c>
      <c r="F311" s="83">
        <v>211</v>
      </c>
      <c r="G311" s="82">
        <f t="shared" si="43"/>
        <v>-0.20000000000001705</v>
      </c>
      <c r="H311" s="81">
        <v>211.20000000000002</v>
      </c>
      <c r="I311" s="134">
        <f>0.6*12*16</f>
        <v>115.19999999999999</v>
      </c>
      <c r="J311" s="81">
        <f>0.6*12*16</f>
        <v>115.19999999999999</v>
      </c>
      <c r="K311" s="63"/>
      <c r="L311" s="81">
        <f t="shared" si="40"/>
        <v>95.800000000000011</v>
      </c>
      <c r="M311" s="149"/>
      <c r="N311" s="304">
        <v>10</v>
      </c>
      <c r="O311" s="150"/>
      <c r="P311" s="150"/>
      <c r="Q311" s="151"/>
      <c r="R311" s="151"/>
      <c r="S311" s="151"/>
      <c r="T311" s="151"/>
      <c r="U311" s="151"/>
      <c r="V311" s="151"/>
      <c r="W311" s="151"/>
      <c r="X311" s="151"/>
      <c r="Y311" s="151"/>
      <c r="Z311" s="151"/>
    </row>
    <row r="312" spans="1:26" s="152" customFormat="1" ht="22.95" customHeight="1">
      <c r="A312" s="219"/>
      <c r="B312" s="98" t="s">
        <v>387</v>
      </c>
      <c r="C312" s="134">
        <v>55.8</v>
      </c>
      <c r="D312" s="134">
        <v>55.8</v>
      </c>
      <c r="E312" s="82">
        <v>190</v>
      </c>
      <c r="F312" s="83">
        <f>151+39</f>
        <v>190</v>
      </c>
      <c r="G312" s="82">
        <f t="shared" si="43"/>
        <v>0</v>
      </c>
      <c r="H312" s="81">
        <v>190</v>
      </c>
      <c r="I312" s="134">
        <v>56</v>
      </c>
      <c r="J312" s="81">
        <f>46+25</f>
        <v>71</v>
      </c>
      <c r="K312" s="63"/>
      <c r="L312" s="81">
        <f t="shared" si="40"/>
        <v>119</v>
      </c>
      <c r="M312" s="149"/>
      <c r="N312" s="304">
        <v>10</v>
      </c>
      <c r="O312" s="150"/>
      <c r="P312" s="150"/>
      <c r="Q312" s="151"/>
      <c r="R312" s="151"/>
      <c r="S312" s="151"/>
      <c r="T312" s="151"/>
      <c r="U312" s="151"/>
      <c r="V312" s="151"/>
      <c r="W312" s="151"/>
      <c r="X312" s="151"/>
      <c r="Y312" s="151"/>
      <c r="Z312" s="151"/>
    </row>
    <row r="313" spans="1:26" s="143" customFormat="1" ht="24.05" customHeight="1">
      <c r="A313" s="130" t="s">
        <v>131</v>
      </c>
      <c r="B313" s="58" t="s">
        <v>388</v>
      </c>
      <c r="C313" s="131">
        <f>SUM(C314:C316)</f>
        <v>712</v>
      </c>
      <c r="D313" s="131">
        <f>SUM(D314:D316)</f>
        <v>712</v>
      </c>
      <c r="E313" s="61">
        <v>596</v>
      </c>
      <c r="F313" s="62">
        <f>SUM(F314:F331)</f>
        <v>817</v>
      </c>
      <c r="G313" s="62">
        <f>SUM(G314:G331)</f>
        <v>221</v>
      </c>
      <c r="H313" s="59">
        <f>SUM(H314:H331)</f>
        <v>602</v>
      </c>
      <c r="I313" s="59">
        <f>SUM(I314:I331)</f>
        <v>547.98068000000001</v>
      </c>
      <c r="J313" s="59">
        <f>SUM(J314:J331)</f>
        <v>698</v>
      </c>
      <c r="K313" s="118"/>
      <c r="L313" s="59">
        <f t="shared" si="40"/>
        <v>119</v>
      </c>
      <c r="M313" s="259">
        <f>F313-E313</f>
        <v>221</v>
      </c>
      <c r="N313" s="304">
        <v>10</v>
      </c>
      <c r="O313" s="94"/>
      <c r="P313" s="94"/>
      <c r="Q313" s="95"/>
      <c r="R313" s="95"/>
      <c r="S313" s="95"/>
      <c r="T313" s="95"/>
      <c r="U313" s="95"/>
      <c r="V313" s="95"/>
      <c r="W313" s="95"/>
      <c r="X313" s="95"/>
      <c r="Y313" s="95"/>
      <c r="Z313" s="95"/>
    </row>
    <row r="314" spans="1:26" s="237" customFormat="1" ht="24.05" customHeight="1">
      <c r="A314" s="219"/>
      <c r="B314" s="98" t="s">
        <v>69</v>
      </c>
      <c r="C314" s="134">
        <v>517.1</v>
      </c>
      <c r="D314" s="134">
        <v>517.1</v>
      </c>
      <c r="E314" s="82">
        <v>428.5</v>
      </c>
      <c r="F314" s="83">
        <v>595.5</v>
      </c>
      <c r="G314" s="82">
        <f>F314-E314</f>
        <v>167</v>
      </c>
      <c r="H314" s="81">
        <v>354.5</v>
      </c>
      <c r="I314" s="134">
        <v>345.88067999999998</v>
      </c>
      <c r="J314" s="81">
        <v>340.5</v>
      </c>
      <c r="K314" s="63"/>
      <c r="L314" s="81">
        <f t="shared" si="40"/>
        <v>255</v>
      </c>
      <c r="M314" s="234"/>
      <c r="N314" s="304">
        <f>1.1*12*16</f>
        <v>211.20000000000002</v>
      </c>
      <c r="O314" s="235"/>
      <c r="P314" s="235"/>
      <c r="Q314" s="236"/>
      <c r="R314" s="236"/>
      <c r="S314" s="236"/>
      <c r="T314" s="236"/>
      <c r="U314" s="236"/>
      <c r="V314" s="236"/>
      <c r="W314" s="236"/>
      <c r="X314" s="236"/>
      <c r="Y314" s="236"/>
      <c r="Z314" s="236"/>
    </row>
    <row r="315" spans="1:26" s="237" customFormat="1" ht="24.05" customHeight="1">
      <c r="A315" s="219"/>
      <c r="B315" s="98" t="s">
        <v>389</v>
      </c>
      <c r="C315" s="134">
        <v>144.9</v>
      </c>
      <c r="D315" s="134">
        <v>144.9</v>
      </c>
      <c r="E315" s="82">
        <v>67.5</v>
      </c>
      <c r="F315" s="83">
        <f>3*25*90%</f>
        <v>67.5</v>
      </c>
      <c r="G315" s="82">
        <f>F315-E315</f>
        <v>0</v>
      </c>
      <c r="H315" s="81">
        <v>67.5</v>
      </c>
      <c r="I315" s="134">
        <f>3*23*90/100</f>
        <v>62.1</v>
      </c>
      <c r="J315" s="81">
        <f>3*25*90/100</f>
        <v>67.5</v>
      </c>
      <c r="K315" s="63"/>
      <c r="L315" s="81">
        <f t="shared" si="40"/>
        <v>0</v>
      </c>
      <c r="M315" s="234"/>
      <c r="N315" s="304">
        <f>151+39</f>
        <v>190</v>
      </c>
      <c r="O315" s="235"/>
      <c r="P315" s="235"/>
      <c r="Q315" s="236"/>
      <c r="R315" s="236"/>
      <c r="S315" s="236"/>
      <c r="T315" s="236"/>
      <c r="U315" s="236"/>
      <c r="V315" s="236"/>
      <c r="W315" s="236"/>
      <c r="X315" s="236"/>
      <c r="Y315" s="236"/>
      <c r="Z315" s="236"/>
    </row>
    <row r="316" spans="1:26" s="237" customFormat="1" ht="24.05" hidden="1" customHeight="1">
      <c r="A316" s="219"/>
      <c r="B316" s="98" t="s">
        <v>390</v>
      </c>
      <c r="C316" s="134">
        <v>50</v>
      </c>
      <c r="D316" s="134">
        <v>50</v>
      </c>
      <c r="E316" s="82"/>
      <c r="F316" s="83"/>
      <c r="G316" s="82">
        <f t="shared" ref="G316:G341" si="44">F316-E316</f>
        <v>0</v>
      </c>
      <c r="H316" s="81">
        <v>80</v>
      </c>
      <c r="I316" s="134">
        <f>60+10</f>
        <v>70</v>
      </c>
      <c r="J316" s="81">
        <f>60+10</f>
        <v>70</v>
      </c>
      <c r="K316" s="63"/>
      <c r="L316" s="81">
        <f t="shared" si="40"/>
        <v>-70</v>
      </c>
      <c r="M316" s="234"/>
      <c r="N316" s="10"/>
      <c r="O316" s="235"/>
      <c r="P316" s="235"/>
      <c r="Q316" s="236"/>
      <c r="R316" s="236"/>
      <c r="S316" s="236"/>
      <c r="T316" s="236"/>
      <c r="U316" s="236"/>
      <c r="V316" s="236"/>
      <c r="W316" s="236"/>
      <c r="X316" s="236"/>
      <c r="Y316" s="236"/>
      <c r="Z316" s="236"/>
    </row>
    <row r="317" spans="1:26" s="241" customFormat="1" ht="22.75" customHeight="1">
      <c r="A317" s="282"/>
      <c r="B317" s="214" t="s">
        <v>73</v>
      </c>
      <c r="C317" s="134"/>
      <c r="D317" s="134"/>
      <c r="E317" s="82"/>
      <c r="F317" s="83">
        <v>39</v>
      </c>
      <c r="G317" s="82">
        <f t="shared" si="44"/>
        <v>39</v>
      </c>
      <c r="H317" s="81"/>
      <c r="I317" s="134"/>
      <c r="J317" s="81"/>
      <c r="K317" s="63"/>
      <c r="L317" s="81"/>
      <c r="M317" s="291"/>
      <c r="N317" s="292"/>
      <c r="O317" s="292"/>
      <c r="P317" s="292"/>
      <c r="Q317" s="292"/>
      <c r="R317" s="292"/>
      <c r="S317" s="292"/>
      <c r="T317" s="240"/>
      <c r="U317" s="240"/>
      <c r="V317" s="240"/>
      <c r="W317" s="240"/>
      <c r="X317" s="240"/>
      <c r="Y317" s="240"/>
      <c r="Z317" s="240"/>
    </row>
    <row r="318" spans="1:26" s="237" customFormat="1" ht="24.05" customHeight="1">
      <c r="A318" s="219"/>
      <c r="B318" s="98" t="s">
        <v>391</v>
      </c>
      <c r="C318" s="134"/>
      <c r="D318" s="134"/>
      <c r="E318" s="82">
        <v>10</v>
      </c>
      <c r="F318" s="83">
        <v>10</v>
      </c>
      <c r="G318" s="82">
        <f t="shared" si="44"/>
        <v>0</v>
      </c>
      <c r="H318" s="81"/>
      <c r="I318" s="134"/>
      <c r="J318" s="81"/>
      <c r="K318" s="63"/>
      <c r="L318" s="81"/>
      <c r="M318" s="163">
        <v>15</v>
      </c>
      <c r="N318" s="10"/>
      <c r="O318" s="235"/>
      <c r="P318" s="235"/>
      <c r="Q318" s="236"/>
      <c r="R318" s="236"/>
      <c r="S318" s="236"/>
      <c r="T318" s="236"/>
      <c r="U318" s="236"/>
      <c r="V318" s="236"/>
      <c r="W318" s="236"/>
      <c r="X318" s="236"/>
      <c r="Y318" s="236"/>
      <c r="Z318" s="236"/>
    </row>
    <row r="319" spans="1:26" s="237" customFormat="1" ht="24.05" customHeight="1">
      <c r="A319" s="219"/>
      <c r="B319" s="98" t="s">
        <v>392</v>
      </c>
      <c r="C319" s="134"/>
      <c r="D319" s="134"/>
      <c r="E319" s="82">
        <v>10</v>
      </c>
      <c r="F319" s="83">
        <v>10</v>
      </c>
      <c r="G319" s="82">
        <f t="shared" si="44"/>
        <v>0</v>
      </c>
      <c r="H319" s="81"/>
      <c r="I319" s="134"/>
      <c r="J319" s="81"/>
      <c r="K319" s="63"/>
      <c r="L319" s="81"/>
      <c r="M319" s="163">
        <v>15</v>
      </c>
      <c r="N319" s="10"/>
      <c r="O319" s="235"/>
      <c r="P319" s="235"/>
      <c r="Q319" s="236"/>
      <c r="R319" s="236"/>
      <c r="S319" s="236"/>
      <c r="T319" s="236"/>
      <c r="U319" s="236"/>
      <c r="V319" s="236"/>
      <c r="W319" s="236"/>
      <c r="X319" s="236"/>
      <c r="Y319" s="236"/>
      <c r="Z319" s="236"/>
    </row>
    <row r="320" spans="1:26" s="237" customFormat="1" ht="24.05" customHeight="1">
      <c r="A320" s="219"/>
      <c r="B320" s="98" t="s">
        <v>393</v>
      </c>
      <c r="C320" s="134"/>
      <c r="D320" s="134"/>
      <c r="E320" s="82">
        <v>10</v>
      </c>
      <c r="F320" s="83">
        <v>10</v>
      </c>
      <c r="G320" s="82">
        <f t="shared" si="44"/>
        <v>0</v>
      </c>
      <c r="H320" s="81"/>
      <c r="I320" s="134"/>
      <c r="J320" s="81"/>
      <c r="K320" s="63"/>
      <c r="L320" s="81"/>
      <c r="M320" s="163"/>
      <c r="N320" s="10"/>
      <c r="O320" s="235"/>
      <c r="P320" s="235"/>
      <c r="Q320" s="236"/>
      <c r="R320" s="236"/>
      <c r="S320" s="236"/>
      <c r="T320" s="236"/>
      <c r="U320" s="236"/>
      <c r="V320" s="236"/>
      <c r="W320" s="236"/>
      <c r="X320" s="236"/>
      <c r="Y320" s="236"/>
      <c r="Z320" s="236"/>
    </row>
    <row r="321" spans="1:26" s="237" customFormat="1" ht="24.05" customHeight="1">
      <c r="A321" s="219"/>
      <c r="B321" s="98" t="s">
        <v>394</v>
      </c>
      <c r="C321" s="134"/>
      <c r="D321" s="134"/>
      <c r="E321" s="82">
        <v>10</v>
      </c>
      <c r="F321" s="83">
        <v>10</v>
      </c>
      <c r="G321" s="82">
        <f t="shared" si="44"/>
        <v>0</v>
      </c>
      <c r="H321" s="81"/>
      <c r="I321" s="134"/>
      <c r="J321" s="81"/>
      <c r="K321" s="63"/>
      <c r="L321" s="81"/>
      <c r="M321" s="163"/>
      <c r="N321" s="10"/>
      <c r="O321" s="235"/>
      <c r="P321" s="235"/>
      <c r="Q321" s="236"/>
      <c r="R321" s="236"/>
      <c r="S321" s="236"/>
      <c r="T321" s="236"/>
      <c r="U321" s="236"/>
      <c r="V321" s="236"/>
      <c r="W321" s="236"/>
      <c r="X321" s="236"/>
      <c r="Y321" s="236"/>
      <c r="Z321" s="236"/>
    </row>
    <row r="322" spans="1:26" s="237" customFormat="1" ht="24.05" customHeight="1">
      <c r="A322" s="219"/>
      <c r="B322" s="98" t="s">
        <v>395</v>
      </c>
      <c r="C322" s="134"/>
      <c r="D322" s="134"/>
      <c r="E322" s="82">
        <v>10</v>
      </c>
      <c r="F322" s="83">
        <v>10</v>
      </c>
      <c r="G322" s="82">
        <f t="shared" si="44"/>
        <v>0</v>
      </c>
      <c r="H322" s="81"/>
      <c r="I322" s="134"/>
      <c r="J322" s="81"/>
      <c r="K322" s="63"/>
      <c r="L322" s="81"/>
      <c r="M322" s="163"/>
      <c r="N322" s="10"/>
      <c r="O322" s="235"/>
      <c r="P322" s="235"/>
      <c r="Q322" s="236"/>
      <c r="R322" s="236"/>
      <c r="S322" s="236"/>
      <c r="T322" s="236"/>
      <c r="U322" s="236"/>
      <c r="V322" s="236"/>
      <c r="W322" s="236"/>
      <c r="X322" s="236"/>
      <c r="Y322" s="236"/>
      <c r="Z322" s="236"/>
    </row>
    <row r="323" spans="1:26" s="237" customFormat="1" ht="24.05" customHeight="1">
      <c r="A323" s="219"/>
      <c r="B323" s="98" t="s">
        <v>396</v>
      </c>
      <c r="C323" s="134"/>
      <c r="D323" s="134"/>
      <c r="E323" s="82">
        <v>10</v>
      </c>
      <c r="F323" s="83">
        <v>10</v>
      </c>
      <c r="G323" s="82">
        <f t="shared" si="44"/>
        <v>0</v>
      </c>
      <c r="H323" s="81"/>
      <c r="I323" s="134"/>
      <c r="J323" s="81"/>
      <c r="K323" s="63"/>
      <c r="L323" s="81"/>
      <c r="M323" s="163">
        <v>15</v>
      </c>
      <c r="N323" s="10"/>
      <c r="O323" s="235"/>
      <c r="P323" s="235"/>
      <c r="Q323" s="236"/>
      <c r="R323" s="236"/>
      <c r="S323" s="236"/>
      <c r="T323" s="236"/>
      <c r="U323" s="236"/>
      <c r="V323" s="236"/>
      <c r="W323" s="236"/>
      <c r="X323" s="236"/>
      <c r="Y323" s="236"/>
      <c r="Z323" s="236"/>
    </row>
    <row r="324" spans="1:26" s="237" customFormat="1" ht="24.05" hidden="1" customHeight="1">
      <c r="A324" s="219"/>
      <c r="B324" s="98" t="s">
        <v>397</v>
      </c>
      <c r="C324" s="134"/>
      <c r="D324" s="134"/>
      <c r="E324" s="82">
        <v>10</v>
      </c>
      <c r="F324" s="83"/>
      <c r="G324" s="82">
        <f t="shared" si="44"/>
        <v>-10</v>
      </c>
      <c r="H324" s="81"/>
      <c r="I324" s="134"/>
      <c r="J324" s="81"/>
      <c r="K324" s="63"/>
      <c r="L324" s="81"/>
      <c r="M324" s="163"/>
      <c r="N324" s="10"/>
      <c r="O324" s="235"/>
      <c r="P324" s="235"/>
      <c r="Q324" s="236"/>
      <c r="R324" s="236"/>
      <c r="S324" s="236"/>
      <c r="T324" s="236"/>
      <c r="U324" s="236"/>
      <c r="V324" s="236"/>
      <c r="W324" s="236"/>
      <c r="X324" s="236"/>
      <c r="Y324" s="236"/>
      <c r="Z324" s="236"/>
    </row>
    <row r="325" spans="1:26" s="237" customFormat="1" ht="24.05" customHeight="1">
      <c r="A325" s="219"/>
      <c r="B325" s="98" t="s">
        <v>398</v>
      </c>
      <c r="C325" s="134"/>
      <c r="D325" s="134"/>
      <c r="E325" s="82">
        <v>10</v>
      </c>
      <c r="F325" s="83">
        <v>10</v>
      </c>
      <c r="G325" s="82">
        <f t="shared" si="44"/>
        <v>0</v>
      </c>
      <c r="H325" s="81"/>
      <c r="I325" s="134"/>
      <c r="J325" s="81"/>
      <c r="K325" s="63"/>
      <c r="L325" s="81"/>
      <c r="M325" s="163"/>
      <c r="N325" s="10"/>
      <c r="O325" s="235"/>
      <c r="P325" s="235"/>
      <c r="Q325" s="236"/>
      <c r="R325" s="236"/>
      <c r="S325" s="236"/>
      <c r="T325" s="236"/>
      <c r="U325" s="236"/>
      <c r="V325" s="236"/>
      <c r="W325" s="236"/>
      <c r="X325" s="236"/>
      <c r="Y325" s="236"/>
      <c r="Z325" s="236"/>
    </row>
    <row r="326" spans="1:26" s="237" customFormat="1" ht="24.05" hidden="1" customHeight="1">
      <c r="A326" s="219"/>
      <c r="B326" s="98" t="s">
        <v>399</v>
      </c>
      <c r="C326" s="134"/>
      <c r="D326" s="134"/>
      <c r="E326" s="82"/>
      <c r="F326" s="147"/>
      <c r="G326" s="82">
        <f t="shared" si="44"/>
        <v>0</v>
      </c>
      <c r="H326" s="81"/>
      <c r="I326" s="134"/>
      <c r="J326" s="81"/>
      <c r="K326" s="148">
        <v>40</v>
      </c>
      <c r="L326" s="81"/>
      <c r="M326" s="163"/>
      <c r="N326" s="10"/>
      <c r="O326" s="235"/>
      <c r="P326" s="235"/>
      <c r="Q326" s="236"/>
      <c r="R326" s="236"/>
      <c r="S326" s="236"/>
      <c r="T326" s="236"/>
      <c r="U326" s="236"/>
      <c r="V326" s="236"/>
      <c r="W326" s="236"/>
      <c r="X326" s="236"/>
      <c r="Y326" s="236"/>
      <c r="Z326" s="236"/>
    </row>
    <row r="327" spans="1:26" s="237" customFormat="1" ht="24.05" hidden="1" customHeight="1">
      <c r="A327" s="219"/>
      <c r="B327" s="98" t="s">
        <v>400</v>
      </c>
      <c r="C327" s="134"/>
      <c r="D327" s="134"/>
      <c r="E327" s="82"/>
      <c r="F327" s="147"/>
      <c r="G327" s="82">
        <f t="shared" si="44"/>
        <v>0</v>
      </c>
      <c r="H327" s="81"/>
      <c r="I327" s="134"/>
      <c r="J327" s="81"/>
      <c r="K327" s="148">
        <v>23.5</v>
      </c>
      <c r="L327" s="81"/>
      <c r="M327" s="163"/>
      <c r="N327" s="10"/>
      <c r="O327" s="235"/>
      <c r="P327" s="235"/>
      <c r="Q327" s="236"/>
      <c r="R327" s="236"/>
      <c r="S327" s="236"/>
      <c r="T327" s="236"/>
      <c r="U327" s="236"/>
      <c r="V327" s="236"/>
      <c r="W327" s="236"/>
      <c r="X327" s="236"/>
      <c r="Y327" s="236"/>
      <c r="Z327" s="236"/>
    </row>
    <row r="328" spans="1:26" s="237" customFormat="1" ht="24.05" customHeight="1">
      <c r="A328" s="219"/>
      <c r="B328" s="98" t="s">
        <v>401</v>
      </c>
      <c r="C328" s="134"/>
      <c r="D328" s="134"/>
      <c r="E328" s="82"/>
      <c r="F328" s="147">
        <v>25</v>
      </c>
      <c r="G328" s="82">
        <f t="shared" si="44"/>
        <v>25</v>
      </c>
      <c r="H328" s="81"/>
      <c r="I328" s="134"/>
      <c r="J328" s="81"/>
      <c r="K328" s="148">
        <v>25</v>
      </c>
      <c r="L328" s="81"/>
      <c r="M328" s="163"/>
      <c r="N328" s="10"/>
      <c r="O328" s="235"/>
      <c r="P328" s="235"/>
      <c r="Q328" s="236"/>
      <c r="R328" s="236"/>
      <c r="S328" s="236"/>
      <c r="T328" s="236"/>
      <c r="U328" s="236"/>
      <c r="V328" s="236"/>
      <c r="W328" s="236"/>
      <c r="X328" s="236"/>
      <c r="Y328" s="236"/>
      <c r="Z328" s="236"/>
    </row>
    <row r="329" spans="1:26" s="237" customFormat="1" ht="24.05" hidden="1" customHeight="1">
      <c r="A329" s="219"/>
      <c r="B329" s="98" t="s">
        <v>402</v>
      </c>
      <c r="C329" s="134"/>
      <c r="D329" s="134"/>
      <c r="E329" s="82"/>
      <c r="F329" s="147"/>
      <c r="G329" s="82">
        <f t="shared" si="44"/>
        <v>0</v>
      </c>
      <c r="H329" s="81"/>
      <c r="I329" s="134"/>
      <c r="J329" s="81"/>
      <c r="K329" s="148">
        <v>15</v>
      </c>
      <c r="L329" s="81"/>
      <c r="M329" s="163"/>
      <c r="N329" s="10"/>
      <c r="O329" s="235"/>
      <c r="P329" s="235"/>
      <c r="Q329" s="236"/>
      <c r="R329" s="236"/>
      <c r="S329" s="236"/>
      <c r="T329" s="236"/>
      <c r="U329" s="236"/>
      <c r="V329" s="236"/>
      <c r="W329" s="236"/>
      <c r="X329" s="236"/>
      <c r="Y329" s="236"/>
      <c r="Z329" s="236"/>
    </row>
    <row r="330" spans="1:26" s="237" customFormat="1" ht="24.05" customHeight="1">
      <c r="A330" s="219"/>
      <c r="B330" s="98" t="s">
        <v>403</v>
      </c>
      <c r="C330" s="134">
        <v>50</v>
      </c>
      <c r="D330" s="134">
        <v>50</v>
      </c>
      <c r="E330" s="82">
        <v>10</v>
      </c>
      <c r="F330" s="83">
        <v>10</v>
      </c>
      <c r="G330" s="82">
        <f t="shared" si="44"/>
        <v>0</v>
      </c>
      <c r="H330" s="81"/>
      <c r="I330" s="134">
        <f>60+10</f>
        <v>70</v>
      </c>
      <c r="J330" s="81">
        <f>60+10</f>
        <v>70</v>
      </c>
      <c r="K330" s="63"/>
      <c r="L330" s="81">
        <f>F330-J330</f>
        <v>-60</v>
      </c>
      <c r="M330" s="163"/>
      <c r="N330" s="10"/>
      <c r="O330" s="235"/>
      <c r="P330" s="235"/>
      <c r="Q330" s="236"/>
      <c r="R330" s="236"/>
      <c r="S330" s="236"/>
      <c r="T330" s="236"/>
      <c r="U330" s="236"/>
      <c r="V330" s="236"/>
      <c r="W330" s="236"/>
      <c r="X330" s="236"/>
      <c r="Y330" s="236"/>
      <c r="Z330" s="236"/>
    </row>
    <row r="331" spans="1:26" s="237" customFormat="1" ht="24.05" customHeight="1">
      <c r="A331" s="219"/>
      <c r="B331" s="98" t="s">
        <v>404</v>
      </c>
      <c r="C331" s="134"/>
      <c r="D331" s="134"/>
      <c r="E331" s="82">
        <v>10</v>
      </c>
      <c r="F331" s="83">
        <v>10</v>
      </c>
      <c r="G331" s="82">
        <f t="shared" si="44"/>
        <v>0</v>
      </c>
      <c r="H331" s="81">
        <v>100</v>
      </c>
      <c r="I331" s="134"/>
      <c r="J331" s="81">
        <v>150</v>
      </c>
      <c r="K331" s="114" t="s">
        <v>405</v>
      </c>
      <c r="L331" s="81">
        <f t="shared" ref="L331:L394" si="45">F331-J331</f>
        <v>-140</v>
      </c>
      <c r="M331" s="163"/>
      <c r="N331" s="10"/>
      <c r="O331" s="235"/>
      <c r="P331" s="235"/>
      <c r="Q331" s="236"/>
      <c r="R331" s="236"/>
      <c r="S331" s="236"/>
      <c r="T331" s="236"/>
      <c r="U331" s="236"/>
      <c r="V331" s="236"/>
      <c r="W331" s="236"/>
      <c r="X331" s="236"/>
      <c r="Y331" s="236"/>
      <c r="Z331" s="236"/>
    </row>
    <row r="332" spans="1:26" s="143" customFormat="1" ht="26.2" customHeight="1">
      <c r="A332" s="130" t="s">
        <v>133</v>
      </c>
      <c r="B332" s="58" t="s">
        <v>406</v>
      </c>
      <c r="C332" s="131">
        <f t="shared" ref="C332:L332" si="46">SUM(C333:C341)</f>
        <v>2341.6999999999998</v>
      </c>
      <c r="D332" s="131">
        <f t="shared" si="46"/>
        <v>2341.6999999999998</v>
      </c>
      <c r="E332" s="61">
        <v>1629</v>
      </c>
      <c r="F332" s="62">
        <f>SUM(F333:F341)</f>
        <v>1923</v>
      </c>
      <c r="G332" s="62">
        <f>SUM(G333:G341)</f>
        <v>294</v>
      </c>
      <c r="H332" s="59">
        <f t="shared" si="46"/>
        <v>1711</v>
      </c>
      <c r="I332" s="59" t="e">
        <f t="shared" si="46"/>
        <v>#REF!</v>
      </c>
      <c r="J332" s="59">
        <f t="shared" si="46"/>
        <v>1607</v>
      </c>
      <c r="K332" s="118"/>
      <c r="L332" s="59">
        <f t="shared" si="46"/>
        <v>223.00000000000006</v>
      </c>
      <c r="M332" s="259">
        <f>F332-E332</f>
        <v>294</v>
      </c>
      <c r="N332" s="10"/>
      <c r="O332" s="94"/>
      <c r="P332" s="94"/>
      <c r="Q332" s="95"/>
      <c r="R332" s="95"/>
      <c r="S332" s="95"/>
      <c r="T332" s="95"/>
      <c r="U332" s="95"/>
      <c r="V332" s="95"/>
      <c r="W332" s="95"/>
      <c r="X332" s="95"/>
      <c r="Y332" s="95"/>
      <c r="Z332" s="95"/>
    </row>
    <row r="333" spans="1:26" s="237" customFormat="1" ht="24.05" customHeight="1">
      <c r="A333" s="219"/>
      <c r="B333" s="98" t="s">
        <v>69</v>
      </c>
      <c r="C333" s="134">
        <v>1092.9000000000001</v>
      </c>
      <c r="D333" s="134">
        <v>1092.9000000000001</v>
      </c>
      <c r="E333" s="82">
        <v>1127</v>
      </c>
      <c r="F333" s="83">
        <v>1328</v>
      </c>
      <c r="G333" s="82">
        <f t="shared" si="44"/>
        <v>201</v>
      </c>
      <c r="H333" s="81">
        <v>1186.8</v>
      </c>
      <c r="I333" s="134">
        <v>1019.746206</v>
      </c>
      <c r="J333" s="81">
        <v>1055.3</v>
      </c>
      <c r="K333" s="63"/>
      <c r="L333" s="81">
        <f t="shared" si="45"/>
        <v>272.70000000000005</v>
      </c>
      <c r="M333" s="163"/>
      <c r="N333" s="10"/>
      <c r="O333" s="235"/>
      <c r="P333" s="235"/>
      <c r="Q333" s="236"/>
      <c r="R333" s="236"/>
      <c r="S333" s="236"/>
      <c r="T333" s="236"/>
      <c r="U333" s="236"/>
      <c r="V333" s="236"/>
      <c r="W333" s="236"/>
      <c r="X333" s="236"/>
      <c r="Y333" s="236"/>
      <c r="Z333" s="236"/>
    </row>
    <row r="334" spans="1:26" s="305" customFormat="1" ht="20.95" hidden="1" customHeight="1">
      <c r="A334" s="219"/>
      <c r="B334" s="98" t="s">
        <v>407</v>
      </c>
      <c r="C334" s="134">
        <v>5</v>
      </c>
      <c r="D334" s="134">
        <v>5</v>
      </c>
      <c r="E334" s="82"/>
      <c r="F334" s="83"/>
      <c r="G334" s="82">
        <f t="shared" si="44"/>
        <v>0</v>
      </c>
      <c r="H334" s="81"/>
      <c r="I334" s="134"/>
      <c r="J334" s="81"/>
      <c r="K334" s="218"/>
      <c r="L334" s="81">
        <f t="shared" si="45"/>
        <v>0</v>
      </c>
      <c r="M334" s="149"/>
      <c r="N334" s="55"/>
      <c r="O334" s="150"/>
      <c r="P334" s="150"/>
      <c r="Q334" s="151"/>
      <c r="R334" s="151"/>
      <c r="S334" s="151"/>
      <c r="T334" s="151"/>
      <c r="U334" s="151"/>
      <c r="V334" s="151"/>
      <c r="W334" s="151"/>
      <c r="X334" s="151"/>
      <c r="Y334" s="151"/>
      <c r="Z334" s="151"/>
    </row>
    <row r="335" spans="1:26" s="152" customFormat="1" ht="22.75" customHeight="1">
      <c r="A335" s="219"/>
      <c r="B335" s="98" t="s">
        <v>408</v>
      </c>
      <c r="C335" s="134">
        <v>269.10000000000002</v>
      </c>
      <c r="D335" s="134">
        <v>269.10000000000002</v>
      </c>
      <c r="E335" s="82">
        <v>180</v>
      </c>
      <c r="F335" s="83">
        <v>180</v>
      </c>
      <c r="G335" s="82">
        <f t="shared" si="44"/>
        <v>0</v>
      </c>
      <c r="H335" s="81">
        <v>202.5</v>
      </c>
      <c r="I335" s="134">
        <f>9*23*90%</f>
        <v>186.3</v>
      </c>
      <c r="J335" s="81">
        <f>8*25*90%</f>
        <v>180</v>
      </c>
      <c r="K335" s="218"/>
      <c r="L335" s="81">
        <f t="shared" si="45"/>
        <v>0</v>
      </c>
      <c r="M335" s="306"/>
      <c r="N335" s="55"/>
      <c r="O335" s="150"/>
      <c r="P335" s="150"/>
      <c r="Q335" s="151"/>
      <c r="R335" s="151"/>
      <c r="S335" s="151"/>
      <c r="T335" s="151"/>
      <c r="U335" s="151"/>
      <c r="V335" s="151"/>
      <c r="W335" s="151"/>
      <c r="X335" s="151"/>
      <c r="Y335" s="151"/>
      <c r="Z335" s="151"/>
    </row>
    <row r="336" spans="1:26" s="152" customFormat="1" ht="21.8" customHeight="1">
      <c r="A336" s="219"/>
      <c r="B336" s="214" t="s">
        <v>379</v>
      </c>
      <c r="C336" s="172">
        <v>434.7</v>
      </c>
      <c r="D336" s="172">
        <v>434.7</v>
      </c>
      <c r="E336" s="82">
        <v>12</v>
      </c>
      <c r="F336" s="83">
        <v>12</v>
      </c>
      <c r="G336" s="82">
        <f t="shared" si="44"/>
        <v>0</v>
      </c>
      <c r="H336" s="81">
        <v>11.7</v>
      </c>
      <c r="I336" s="164"/>
      <c r="J336" s="81">
        <f>1*13*90/100</f>
        <v>11.7</v>
      </c>
      <c r="K336" s="218"/>
      <c r="L336" s="81">
        <f t="shared" si="45"/>
        <v>0.30000000000000071</v>
      </c>
      <c r="M336" s="149"/>
      <c r="N336" s="55"/>
      <c r="O336" s="150"/>
      <c r="P336" s="150"/>
      <c r="Q336" s="151"/>
      <c r="R336" s="151"/>
      <c r="S336" s="151"/>
      <c r="T336" s="151"/>
      <c r="U336" s="151"/>
      <c r="V336" s="151"/>
      <c r="W336" s="151"/>
      <c r="X336" s="151"/>
      <c r="Y336" s="151"/>
      <c r="Z336" s="151"/>
    </row>
    <row r="337" spans="1:26" s="241" customFormat="1" ht="22.75" customHeight="1">
      <c r="A337" s="282"/>
      <c r="B337" s="214" t="s">
        <v>73</v>
      </c>
      <c r="C337" s="134"/>
      <c r="D337" s="134"/>
      <c r="E337" s="82"/>
      <c r="F337" s="83">
        <v>93</v>
      </c>
      <c r="G337" s="82">
        <f>F337-E337</f>
        <v>93</v>
      </c>
      <c r="H337" s="81"/>
      <c r="I337" s="134"/>
      <c r="J337" s="81"/>
      <c r="K337" s="63"/>
      <c r="L337" s="81"/>
      <c r="M337" s="291"/>
      <c r="N337" s="292"/>
      <c r="O337" s="292"/>
      <c r="P337" s="292"/>
      <c r="Q337" s="292"/>
      <c r="R337" s="292"/>
      <c r="S337" s="292"/>
      <c r="T337" s="240"/>
      <c r="U337" s="240"/>
      <c r="V337" s="240"/>
      <c r="W337" s="240"/>
      <c r="X337" s="240"/>
      <c r="Y337" s="240"/>
      <c r="Z337" s="240"/>
    </row>
    <row r="338" spans="1:26" s="152" customFormat="1" ht="28" customHeight="1">
      <c r="A338" s="219"/>
      <c r="B338" s="98" t="s">
        <v>409</v>
      </c>
      <c r="C338" s="134">
        <v>140</v>
      </c>
      <c r="D338" s="134">
        <v>140</v>
      </c>
      <c r="E338" s="82">
        <v>200</v>
      </c>
      <c r="F338" s="83">
        <v>200</v>
      </c>
      <c r="G338" s="82">
        <f t="shared" si="44"/>
        <v>0</v>
      </c>
      <c r="H338" s="81">
        <v>200</v>
      </c>
      <c r="I338" s="134">
        <v>140</v>
      </c>
      <c r="J338" s="81">
        <v>200</v>
      </c>
      <c r="K338" s="218"/>
      <c r="L338" s="81">
        <f t="shared" si="45"/>
        <v>0</v>
      </c>
      <c r="M338" s="149"/>
      <c r="N338" s="55"/>
      <c r="O338" s="150"/>
      <c r="P338" s="150"/>
      <c r="Q338" s="151"/>
      <c r="R338" s="151"/>
      <c r="S338" s="151"/>
      <c r="T338" s="151"/>
      <c r="U338" s="151"/>
      <c r="V338" s="151"/>
      <c r="W338" s="151"/>
      <c r="X338" s="151"/>
      <c r="Y338" s="151"/>
      <c r="Z338" s="151"/>
    </row>
    <row r="339" spans="1:26" s="152" customFormat="1" ht="20.95" customHeight="1">
      <c r="A339" s="219"/>
      <c r="B339" s="98" t="s">
        <v>410</v>
      </c>
      <c r="C339" s="134">
        <v>50</v>
      </c>
      <c r="D339" s="134">
        <v>50</v>
      </c>
      <c r="E339" s="82">
        <v>60</v>
      </c>
      <c r="F339" s="83">
        <v>60</v>
      </c>
      <c r="G339" s="82">
        <f t="shared" si="44"/>
        <v>0</v>
      </c>
      <c r="H339" s="81">
        <v>60</v>
      </c>
      <c r="I339" s="134" t="e">
        <f>#REF!</f>
        <v>#REF!</v>
      </c>
      <c r="J339" s="81">
        <v>60</v>
      </c>
      <c r="K339" s="218"/>
      <c r="L339" s="81">
        <f t="shared" si="45"/>
        <v>0</v>
      </c>
      <c r="M339" s="149"/>
      <c r="N339" s="55"/>
      <c r="O339" s="150"/>
      <c r="P339" s="150"/>
      <c r="Q339" s="151"/>
      <c r="R339" s="151"/>
      <c r="S339" s="151"/>
      <c r="T339" s="151"/>
      <c r="U339" s="151"/>
      <c r="V339" s="151"/>
      <c r="W339" s="151"/>
      <c r="X339" s="151"/>
      <c r="Y339" s="151"/>
      <c r="Z339" s="151"/>
    </row>
    <row r="340" spans="1:26" s="237" customFormat="1" ht="20.95" customHeight="1">
      <c r="A340" s="219"/>
      <c r="B340" s="98" t="s">
        <v>411</v>
      </c>
      <c r="C340" s="134">
        <v>300</v>
      </c>
      <c r="D340" s="134">
        <v>300</v>
      </c>
      <c r="E340" s="82">
        <v>50</v>
      </c>
      <c r="F340" s="83">
        <v>50</v>
      </c>
      <c r="G340" s="82">
        <f t="shared" si="44"/>
        <v>0</v>
      </c>
      <c r="H340" s="81">
        <v>50</v>
      </c>
      <c r="I340" s="134"/>
      <c r="J340" s="81"/>
      <c r="K340" s="218"/>
      <c r="L340" s="81">
        <f t="shared" si="45"/>
        <v>50</v>
      </c>
      <c r="M340" s="234"/>
      <c r="N340" s="10"/>
      <c r="O340" s="235"/>
      <c r="P340" s="235"/>
      <c r="Q340" s="236"/>
      <c r="R340" s="236"/>
      <c r="S340" s="236"/>
      <c r="T340" s="236"/>
      <c r="U340" s="236"/>
      <c r="V340" s="236"/>
      <c r="W340" s="236"/>
      <c r="X340" s="236"/>
      <c r="Y340" s="236"/>
      <c r="Z340" s="236"/>
    </row>
    <row r="341" spans="1:26" s="307" customFormat="1" ht="24.75" hidden="1" customHeight="1">
      <c r="A341" s="219"/>
      <c r="B341" s="98" t="s">
        <v>412</v>
      </c>
      <c r="C341" s="134">
        <v>50</v>
      </c>
      <c r="D341" s="134">
        <v>50</v>
      </c>
      <c r="E341" s="82">
        <v>0</v>
      </c>
      <c r="F341" s="83">
        <v>0</v>
      </c>
      <c r="G341" s="82">
        <f t="shared" si="44"/>
        <v>0</v>
      </c>
      <c r="H341" s="81">
        <v>0</v>
      </c>
      <c r="I341" s="134">
        <v>1100</v>
      </c>
      <c r="J341" s="81">
        <v>100</v>
      </c>
      <c r="K341" s="218"/>
      <c r="L341" s="81">
        <f t="shared" si="45"/>
        <v>-100</v>
      </c>
      <c r="M341" s="234"/>
      <c r="N341" s="10"/>
      <c r="O341" s="235"/>
      <c r="P341" s="235"/>
      <c r="Q341" s="236"/>
      <c r="R341" s="236"/>
      <c r="S341" s="236"/>
      <c r="T341" s="236"/>
      <c r="U341" s="236"/>
      <c r="V341" s="236"/>
      <c r="W341" s="236"/>
      <c r="X341" s="236"/>
      <c r="Y341" s="236"/>
      <c r="Z341" s="236"/>
    </row>
    <row r="342" spans="1:26" s="143" customFormat="1" ht="28" customHeight="1">
      <c r="A342" s="130" t="s">
        <v>135</v>
      </c>
      <c r="B342" s="58" t="s">
        <v>413</v>
      </c>
      <c r="C342" s="131">
        <f>SUM(C343:C344)</f>
        <v>1306</v>
      </c>
      <c r="D342" s="131">
        <f>SUM(D343:D344)</f>
        <v>1306</v>
      </c>
      <c r="E342" s="61">
        <v>1610</v>
      </c>
      <c r="F342" s="62">
        <f t="shared" ref="F342:L342" si="47">SUM(F343:F345)</f>
        <v>2068</v>
      </c>
      <c r="G342" s="62">
        <f t="shared" si="47"/>
        <v>458</v>
      </c>
      <c r="H342" s="59">
        <f t="shared" si="47"/>
        <v>1339</v>
      </c>
      <c r="I342" s="59">
        <f t="shared" si="47"/>
        <v>1337.0261479999999</v>
      </c>
      <c r="J342" s="59">
        <f t="shared" si="47"/>
        <v>1263</v>
      </c>
      <c r="K342" s="118"/>
      <c r="L342" s="59">
        <f t="shared" si="47"/>
        <v>805</v>
      </c>
      <c r="M342" s="259">
        <f>F342-E342</f>
        <v>458</v>
      </c>
      <c r="N342" s="10"/>
      <c r="O342" s="94"/>
      <c r="P342" s="94"/>
      <c r="Q342" s="95"/>
      <c r="R342" s="95"/>
      <c r="S342" s="95"/>
      <c r="T342" s="95"/>
      <c r="U342" s="95"/>
      <c r="V342" s="95"/>
      <c r="W342" s="95"/>
      <c r="X342" s="95"/>
      <c r="Y342" s="95"/>
      <c r="Z342" s="95"/>
    </row>
    <row r="343" spans="1:26" s="152" customFormat="1" ht="24.25" customHeight="1">
      <c r="A343" s="219"/>
      <c r="B343" s="98" t="s">
        <v>69</v>
      </c>
      <c r="C343" s="134">
        <f>1047.6+10</f>
        <v>1057.5999999999999</v>
      </c>
      <c r="D343" s="134">
        <f>1047.6+10</f>
        <v>1057.5999999999999</v>
      </c>
      <c r="E343" s="82">
        <v>1395</v>
      </c>
      <c r="F343" s="83">
        <v>1853</v>
      </c>
      <c r="G343" s="82">
        <f>F343-E343</f>
        <v>458</v>
      </c>
      <c r="H343" s="81">
        <v>1124.8</v>
      </c>
      <c r="I343" s="134">
        <v>1150.726148</v>
      </c>
      <c r="J343" s="81">
        <f>998+50+0.8</f>
        <v>1048.8</v>
      </c>
      <c r="K343" s="218"/>
      <c r="L343" s="81">
        <f t="shared" si="45"/>
        <v>804.2</v>
      </c>
      <c r="M343" s="149"/>
      <c r="N343" s="55">
        <f>0.6*1390*12</f>
        <v>10008</v>
      </c>
      <c r="O343" s="150"/>
      <c r="P343" s="150"/>
      <c r="Q343" s="151"/>
      <c r="R343" s="151"/>
      <c r="S343" s="151"/>
      <c r="T343" s="151"/>
      <c r="U343" s="151"/>
      <c r="V343" s="151"/>
      <c r="W343" s="151"/>
      <c r="X343" s="151"/>
      <c r="Y343" s="151"/>
      <c r="Z343" s="151"/>
    </row>
    <row r="344" spans="1:26" s="308" customFormat="1" ht="24.05" customHeight="1">
      <c r="A344" s="219"/>
      <c r="B344" s="98" t="s">
        <v>414</v>
      </c>
      <c r="C344" s="134">
        <v>248.4</v>
      </c>
      <c r="D344" s="134">
        <v>248.4</v>
      </c>
      <c r="E344" s="82">
        <v>203</v>
      </c>
      <c r="F344" s="83">
        <v>203</v>
      </c>
      <c r="G344" s="82">
        <f>F344-E344</f>
        <v>0</v>
      </c>
      <c r="H344" s="81">
        <v>202.5</v>
      </c>
      <c r="I344" s="134">
        <f>9*23*90%</f>
        <v>186.3</v>
      </c>
      <c r="J344" s="81">
        <f>9*25*90%</f>
        <v>202.5</v>
      </c>
      <c r="K344" s="218"/>
      <c r="L344" s="81">
        <f t="shared" si="45"/>
        <v>0.5</v>
      </c>
      <c r="M344" s="149"/>
      <c r="N344" s="55"/>
      <c r="O344" s="150"/>
      <c r="P344" s="150"/>
      <c r="Q344" s="151"/>
      <c r="R344" s="151"/>
      <c r="S344" s="151"/>
      <c r="T344" s="151"/>
      <c r="U344" s="151"/>
      <c r="V344" s="151"/>
      <c r="W344" s="151"/>
      <c r="X344" s="151"/>
      <c r="Y344" s="151"/>
      <c r="Z344" s="151"/>
    </row>
    <row r="345" spans="1:26" s="308" customFormat="1" ht="21.8" customHeight="1">
      <c r="A345" s="219"/>
      <c r="B345" s="214" t="s">
        <v>379</v>
      </c>
      <c r="C345" s="172">
        <v>434.7</v>
      </c>
      <c r="D345" s="172">
        <v>434.7</v>
      </c>
      <c r="E345" s="82">
        <v>12</v>
      </c>
      <c r="F345" s="83">
        <v>12</v>
      </c>
      <c r="G345" s="82">
        <f>F345-E345</f>
        <v>0</v>
      </c>
      <c r="H345" s="81">
        <v>11.7</v>
      </c>
      <c r="I345" s="164"/>
      <c r="J345" s="81">
        <f>1*13*90/100</f>
        <v>11.7</v>
      </c>
      <c r="K345" s="218"/>
      <c r="L345" s="81">
        <f t="shared" si="45"/>
        <v>0.30000000000000071</v>
      </c>
      <c r="M345" s="149"/>
      <c r="N345" s="55"/>
      <c r="O345" s="150"/>
      <c r="P345" s="150"/>
      <c r="Q345" s="151"/>
      <c r="R345" s="151"/>
      <c r="S345" s="151"/>
      <c r="T345" s="151"/>
      <c r="U345" s="151"/>
      <c r="V345" s="151"/>
      <c r="W345" s="151"/>
      <c r="X345" s="151"/>
      <c r="Y345" s="151"/>
      <c r="Z345" s="151"/>
    </row>
    <row r="346" spans="1:26" s="241" customFormat="1" ht="22.75" customHeight="1">
      <c r="A346" s="282"/>
      <c r="B346" s="214" t="s">
        <v>73</v>
      </c>
      <c r="C346" s="134"/>
      <c r="D346" s="134"/>
      <c r="E346" s="82"/>
      <c r="F346" s="83">
        <v>124</v>
      </c>
      <c r="G346" s="82">
        <f>F346-E346</f>
        <v>124</v>
      </c>
      <c r="H346" s="81"/>
      <c r="I346" s="134"/>
      <c r="J346" s="81"/>
      <c r="K346" s="63"/>
      <c r="L346" s="81"/>
      <c r="M346" s="291"/>
      <c r="N346" s="292"/>
      <c r="O346" s="292"/>
      <c r="P346" s="292"/>
      <c r="Q346" s="292"/>
      <c r="R346" s="292"/>
      <c r="S346" s="292"/>
      <c r="T346" s="240"/>
      <c r="U346" s="240"/>
      <c r="V346" s="240"/>
      <c r="W346" s="240"/>
      <c r="X346" s="240"/>
      <c r="Y346" s="240"/>
      <c r="Z346" s="240"/>
    </row>
    <row r="347" spans="1:26" s="143" customFormat="1" ht="25.55" customHeight="1">
      <c r="A347" s="130" t="s">
        <v>137</v>
      </c>
      <c r="B347" s="58" t="s">
        <v>415</v>
      </c>
      <c r="C347" s="131">
        <f>SUM(C348:C352)</f>
        <v>812</v>
      </c>
      <c r="D347" s="131">
        <f>SUM(D348:D352)</f>
        <v>812</v>
      </c>
      <c r="E347" s="61">
        <v>1078</v>
      </c>
      <c r="F347" s="62">
        <f>SUM(F348:F352)</f>
        <v>1446</v>
      </c>
      <c r="G347" s="62">
        <f>SUM(G348:G352)</f>
        <v>368</v>
      </c>
      <c r="H347" s="59">
        <f>SUM(H348:H352)</f>
        <v>917</v>
      </c>
      <c r="I347" s="59">
        <f>SUM(I348:I352)</f>
        <v>892.96234599999991</v>
      </c>
      <c r="J347" s="59">
        <f>SUM(J348:J352)</f>
        <v>885</v>
      </c>
      <c r="K347" s="118"/>
      <c r="L347" s="59">
        <f>SUM(L348:L352)</f>
        <v>485</v>
      </c>
      <c r="M347" s="259">
        <f>F347-E347</f>
        <v>368</v>
      </c>
      <c r="N347" s="10"/>
      <c r="O347" s="94"/>
      <c r="P347" s="94"/>
      <c r="Q347" s="95"/>
      <c r="R347" s="95"/>
      <c r="S347" s="95"/>
      <c r="T347" s="95"/>
      <c r="U347" s="95"/>
      <c r="V347" s="95"/>
      <c r="W347" s="95"/>
      <c r="X347" s="95"/>
      <c r="Y347" s="95"/>
      <c r="Z347" s="95"/>
    </row>
    <row r="348" spans="1:26" s="152" customFormat="1" ht="24.25" customHeight="1">
      <c r="A348" s="219"/>
      <c r="B348" s="98" t="s">
        <v>69</v>
      </c>
      <c r="C348" s="134">
        <v>596.4</v>
      </c>
      <c r="D348" s="134">
        <v>596.4</v>
      </c>
      <c r="E348" s="82">
        <v>870</v>
      </c>
      <c r="F348" s="83">
        <v>1162</v>
      </c>
      <c r="G348" s="82">
        <f>F348-E348</f>
        <v>292</v>
      </c>
      <c r="H348" s="81">
        <v>709.5</v>
      </c>
      <c r="I348" s="134">
        <v>678.06234599999993</v>
      </c>
      <c r="J348" s="81">
        <v>677.5</v>
      </c>
      <c r="K348" s="218"/>
      <c r="L348" s="81">
        <f t="shared" si="45"/>
        <v>484.5</v>
      </c>
      <c r="M348" s="149"/>
      <c r="N348" s="55"/>
      <c r="O348" s="150"/>
      <c r="P348" s="150"/>
      <c r="Q348" s="151"/>
      <c r="R348" s="151"/>
      <c r="S348" s="151"/>
      <c r="T348" s="151"/>
      <c r="U348" s="151"/>
      <c r="V348" s="151"/>
      <c r="W348" s="151"/>
      <c r="X348" s="151"/>
      <c r="Y348" s="151"/>
      <c r="Z348" s="151"/>
    </row>
    <row r="349" spans="1:26" s="237" customFormat="1" ht="24.75" customHeight="1">
      <c r="A349" s="219"/>
      <c r="B349" s="98" t="s">
        <v>416</v>
      </c>
      <c r="C349" s="134">
        <v>165.6</v>
      </c>
      <c r="D349" s="134">
        <v>165.6</v>
      </c>
      <c r="E349" s="82">
        <v>158</v>
      </c>
      <c r="F349" s="83">
        <v>158</v>
      </c>
      <c r="G349" s="82">
        <f>F349-E349</f>
        <v>0</v>
      </c>
      <c r="H349" s="81">
        <v>157.5</v>
      </c>
      <c r="I349" s="134">
        <f>7*23*90/100</f>
        <v>144.9</v>
      </c>
      <c r="J349" s="81">
        <f>7*25*90/100</f>
        <v>157.5</v>
      </c>
      <c r="K349" s="309"/>
      <c r="L349" s="81">
        <f t="shared" si="45"/>
        <v>0.5</v>
      </c>
      <c r="M349" s="234"/>
      <c r="N349" s="10"/>
      <c r="O349" s="235"/>
      <c r="P349" s="235"/>
      <c r="Q349" s="236"/>
      <c r="R349" s="236"/>
      <c r="S349" s="236"/>
      <c r="T349" s="236"/>
      <c r="U349" s="236"/>
      <c r="V349" s="236"/>
      <c r="W349" s="236"/>
      <c r="X349" s="236"/>
      <c r="Y349" s="236"/>
      <c r="Z349" s="236"/>
    </row>
    <row r="350" spans="1:26" s="241" customFormat="1" ht="22.75" customHeight="1">
      <c r="A350" s="282"/>
      <c r="B350" s="214" t="s">
        <v>73</v>
      </c>
      <c r="C350" s="134"/>
      <c r="D350" s="134"/>
      <c r="E350" s="82"/>
      <c r="F350" s="83">
        <v>76</v>
      </c>
      <c r="G350" s="82">
        <f>F350-E350</f>
        <v>76</v>
      </c>
      <c r="H350" s="81"/>
      <c r="I350" s="134"/>
      <c r="J350" s="81"/>
      <c r="K350" s="63"/>
      <c r="L350" s="81"/>
      <c r="M350" s="291"/>
      <c r="N350" s="292"/>
      <c r="O350" s="292"/>
      <c r="P350" s="292"/>
      <c r="Q350" s="292"/>
      <c r="R350" s="292"/>
      <c r="S350" s="292"/>
      <c r="T350" s="240"/>
      <c r="U350" s="240"/>
      <c r="V350" s="240"/>
      <c r="W350" s="240"/>
      <c r="X350" s="240"/>
      <c r="Y350" s="240"/>
      <c r="Z350" s="240"/>
    </row>
    <row r="351" spans="1:26" s="237" customFormat="1" ht="40.75" customHeight="1">
      <c r="A351" s="219"/>
      <c r="B351" s="98" t="s">
        <v>417</v>
      </c>
      <c r="C351" s="134">
        <v>30</v>
      </c>
      <c r="D351" s="134">
        <v>30</v>
      </c>
      <c r="E351" s="82">
        <v>50</v>
      </c>
      <c r="F351" s="83">
        <v>50</v>
      </c>
      <c r="G351" s="82">
        <f>F351-E351</f>
        <v>0</v>
      </c>
      <c r="H351" s="81">
        <v>50</v>
      </c>
      <c r="I351" s="134">
        <v>50</v>
      </c>
      <c r="J351" s="81">
        <v>50</v>
      </c>
      <c r="K351" s="170">
        <v>150</v>
      </c>
      <c r="L351" s="81">
        <f t="shared" si="45"/>
        <v>0</v>
      </c>
      <c r="M351" s="234"/>
      <c r="N351" s="10"/>
      <c r="O351" s="235"/>
      <c r="P351" s="235"/>
      <c r="Q351" s="236"/>
      <c r="R351" s="236"/>
      <c r="S351" s="236"/>
      <c r="T351" s="236"/>
      <c r="U351" s="236"/>
      <c r="V351" s="236"/>
      <c r="W351" s="236"/>
      <c r="X351" s="236"/>
      <c r="Y351" s="236"/>
      <c r="Z351" s="236"/>
    </row>
    <row r="352" spans="1:26" s="310" customFormat="1" ht="24.75" hidden="1" customHeight="1">
      <c r="A352" s="219"/>
      <c r="B352" s="98" t="s">
        <v>418</v>
      </c>
      <c r="C352" s="134">
        <v>20</v>
      </c>
      <c r="D352" s="134">
        <v>20</v>
      </c>
      <c r="E352" s="82"/>
      <c r="F352" s="83"/>
      <c r="G352" s="82"/>
      <c r="H352" s="81"/>
      <c r="I352" s="134">
        <v>20</v>
      </c>
      <c r="J352" s="81"/>
      <c r="K352" s="309"/>
      <c r="L352" s="81">
        <f t="shared" si="45"/>
        <v>0</v>
      </c>
      <c r="M352" s="234" t="s">
        <v>419</v>
      </c>
      <c r="N352" s="10"/>
      <c r="O352" s="235"/>
      <c r="P352" s="235"/>
      <c r="Q352" s="236"/>
      <c r="R352" s="236"/>
      <c r="S352" s="236"/>
      <c r="T352" s="236"/>
      <c r="U352" s="236"/>
      <c r="V352" s="236"/>
      <c r="W352" s="236"/>
      <c r="X352" s="236"/>
      <c r="Y352" s="236"/>
      <c r="Z352" s="236"/>
    </row>
    <row r="353" spans="1:26" s="247" customFormat="1" ht="25.55" customHeight="1">
      <c r="A353" s="130" t="s">
        <v>139</v>
      </c>
      <c r="B353" s="58" t="s">
        <v>420</v>
      </c>
      <c r="C353" s="131">
        <f>SUM(C354:C364)</f>
        <v>755</v>
      </c>
      <c r="D353" s="131">
        <f>SUM(D354:D364)</f>
        <v>755</v>
      </c>
      <c r="E353" s="61">
        <v>930</v>
      </c>
      <c r="F353" s="62">
        <f>SUM(F354:F370)</f>
        <v>1201</v>
      </c>
      <c r="G353" s="62">
        <f>SUM(G354:G370)</f>
        <v>271</v>
      </c>
      <c r="H353" s="59">
        <f>SUM(H354:H365)</f>
        <v>828</v>
      </c>
      <c r="I353" s="59">
        <f>SUM(I354:I365)</f>
        <v>726.96009000000004</v>
      </c>
      <c r="J353" s="59">
        <f>SUM(J354:J365)</f>
        <v>782</v>
      </c>
      <c r="K353" s="118"/>
      <c r="L353" s="59">
        <f t="shared" si="45"/>
        <v>419</v>
      </c>
      <c r="M353" s="289">
        <f>F353-E353</f>
        <v>271</v>
      </c>
      <c r="N353" s="55"/>
      <c r="O353" s="56"/>
      <c r="P353" s="56"/>
      <c r="Q353" s="246"/>
      <c r="R353" s="246"/>
      <c r="S353" s="246"/>
      <c r="T353" s="246"/>
      <c r="U353" s="246"/>
      <c r="V353" s="246"/>
      <c r="W353" s="246"/>
      <c r="X353" s="246"/>
      <c r="Y353" s="246"/>
      <c r="Z353" s="246"/>
    </row>
    <row r="354" spans="1:26" s="237" customFormat="1" ht="23.25" customHeight="1">
      <c r="A354" s="219"/>
      <c r="B354" s="98" t="s">
        <v>69</v>
      </c>
      <c r="C354" s="81">
        <v>463.8</v>
      </c>
      <c r="D354" s="81">
        <v>463.8</v>
      </c>
      <c r="E354" s="82">
        <v>575.5</v>
      </c>
      <c r="F354" s="83">
        <v>742.5</v>
      </c>
      <c r="G354" s="82">
        <f t="shared" ref="G354:G421" si="48">F354-E354</f>
        <v>167</v>
      </c>
      <c r="H354" s="81">
        <v>473.5</v>
      </c>
      <c r="I354" s="81">
        <v>469.56009000000006</v>
      </c>
      <c r="J354" s="81">
        <v>447.5</v>
      </c>
      <c r="K354" s="309"/>
      <c r="L354" s="81">
        <f t="shared" si="45"/>
        <v>295</v>
      </c>
      <c r="M354" s="234" t="s">
        <v>421</v>
      </c>
      <c r="N354" s="10"/>
      <c r="O354" s="235"/>
      <c r="P354" s="235"/>
      <c r="Q354" s="236"/>
      <c r="R354" s="236"/>
      <c r="S354" s="236"/>
      <c r="T354" s="236"/>
      <c r="U354" s="236"/>
      <c r="V354" s="236"/>
      <c r="W354" s="236"/>
      <c r="X354" s="236"/>
      <c r="Y354" s="236"/>
      <c r="Z354" s="236"/>
    </row>
    <row r="355" spans="1:26" s="152" customFormat="1" ht="23.25" customHeight="1">
      <c r="A355" s="219"/>
      <c r="B355" s="98" t="s">
        <v>422</v>
      </c>
      <c r="C355" s="81">
        <v>124.2</v>
      </c>
      <c r="D355" s="81">
        <v>124.2</v>
      </c>
      <c r="E355" s="82">
        <v>90</v>
      </c>
      <c r="F355" s="83">
        <v>90</v>
      </c>
      <c r="G355" s="82">
        <f t="shared" si="48"/>
        <v>0</v>
      </c>
      <c r="H355" s="81">
        <v>90</v>
      </c>
      <c r="I355" s="81">
        <f>4*23*90/100</f>
        <v>82.8</v>
      </c>
      <c r="J355" s="81">
        <f>4*25*90/100</f>
        <v>90</v>
      </c>
      <c r="K355" s="309"/>
      <c r="L355" s="81">
        <f t="shared" si="45"/>
        <v>0</v>
      </c>
      <c r="M355" s="149"/>
      <c r="N355" s="55"/>
      <c r="O355" s="150"/>
      <c r="P355" s="150"/>
      <c r="Q355" s="151"/>
      <c r="R355" s="151"/>
      <c r="S355" s="151"/>
      <c r="T355" s="151"/>
      <c r="U355" s="151"/>
      <c r="V355" s="151"/>
      <c r="W355" s="151"/>
      <c r="X355" s="151"/>
      <c r="Y355" s="151"/>
      <c r="Z355" s="151"/>
    </row>
    <row r="356" spans="1:26" s="241" customFormat="1" ht="22.75" customHeight="1">
      <c r="A356" s="282"/>
      <c r="B356" s="214" t="s">
        <v>73</v>
      </c>
      <c r="C356" s="134"/>
      <c r="D356" s="134"/>
      <c r="E356" s="82"/>
      <c r="F356" s="83">
        <v>49</v>
      </c>
      <c r="G356" s="82">
        <f t="shared" si="48"/>
        <v>49</v>
      </c>
      <c r="H356" s="81"/>
      <c r="I356" s="134"/>
      <c r="J356" s="81"/>
      <c r="K356" s="63"/>
      <c r="L356" s="81"/>
      <c r="M356" s="291"/>
      <c r="N356" s="292"/>
      <c r="O356" s="292"/>
      <c r="P356" s="292"/>
      <c r="Q356" s="292"/>
      <c r="R356" s="292"/>
      <c r="S356" s="292"/>
      <c r="T356" s="240"/>
      <c r="U356" s="240"/>
      <c r="V356" s="240"/>
      <c r="W356" s="240"/>
      <c r="X356" s="240"/>
      <c r="Y356" s="240"/>
      <c r="Z356" s="240"/>
    </row>
    <row r="357" spans="1:26" s="152" customFormat="1" ht="23.25" customHeight="1">
      <c r="A357" s="219"/>
      <c r="B357" s="98" t="s">
        <v>423</v>
      </c>
      <c r="C357" s="81">
        <v>20</v>
      </c>
      <c r="D357" s="81">
        <v>20</v>
      </c>
      <c r="E357" s="82">
        <v>10</v>
      </c>
      <c r="F357" s="83">
        <v>10</v>
      </c>
      <c r="G357" s="82">
        <f t="shared" si="48"/>
        <v>0</v>
      </c>
      <c r="H357" s="81">
        <v>10</v>
      </c>
      <c r="I357" s="81">
        <v>10</v>
      </c>
      <c r="J357" s="81">
        <v>10</v>
      </c>
      <c r="K357" s="309">
        <f t="shared" ref="K357:K365" si="49">F357-H357</f>
        <v>0</v>
      </c>
      <c r="L357" s="81">
        <f t="shared" si="45"/>
        <v>0</v>
      </c>
      <c r="M357" s="149"/>
      <c r="N357" s="55"/>
      <c r="O357" s="150"/>
      <c r="P357" s="150"/>
      <c r="Q357" s="151"/>
      <c r="R357" s="151"/>
      <c r="S357" s="151"/>
      <c r="T357" s="151"/>
      <c r="U357" s="151"/>
      <c r="V357" s="151"/>
      <c r="W357" s="151"/>
      <c r="X357" s="151"/>
      <c r="Y357" s="151"/>
      <c r="Z357" s="151"/>
    </row>
    <row r="358" spans="1:26" s="152" customFormat="1" ht="23.25" customHeight="1">
      <c r="A358" s="219"/>
      <c r="B358" s="98" t="s">
        <v>424</v>
      </c>
      <c r="C358" s="81">
        <v>20</v>
      </c>
      <c r="D358" s="81">
        <v>20</v>
      </c>
      <c r="E358" s="82">
        <v>10</v>
      </c>
      <c r="F358" s="83">
        <v>10</v>
      </c>
      <c r="G358" s="82">
        <f t="shared" si="48"/>
        <v>0</v>
      </c>
      <c r="H358" s="81">
        <v>10</v>
      </c>
      <c r="I358" s="81">
        <v>10</v>
      </c>
      <c r="J358" s="81">
        <v>10</v>
      </c>
      <c r="K358" s="309">
        <f t="shared" si="49"/>
        <v>0</v>
      </c>
      <c r="L358" s="81">
        <f t="shared" si="45"/>
        <v>0</v>
      </c>
      <c r="M358" s="149"/>
      <c r="N358" s="55"/>
      <c r="O358" s="150"/>
      <c r="P358" s="150"/>
      <c r="Q358" s="151"/>
      <c r="R358" s="151"/>
      <c r="S358" s="151"/>
      <c r="T358" s="151"/>
      <c r="U358" s="151"/>
      <c r="V358" s="151"/>
      <c r="W358" s="151"/>
      <c r="X358" s="151"/>
      <c r="Y358" s="151"/>
      <c r="Z358" s="151"/>
    </row>
    <row r="359" spans="1:26" s="152" customFormat="1" ht="23.25" customHeight="1">
      <c r="A359" s="219"/>
      <c r="B359" s="98" t="s">
        <v>425</v>
      </c>
      <c r="C359" s="81"/>
      <c r="D359" s="81"/>
      <c r="E359" s="82">
        <v>50</v>
      </c>
      <c r="F359" s="83">
        <v>50</v>
      </c>
      <c r="G359" s="82">
        <f t="shared" si="48"/>
        <v>0</v>
      </c>
      <c r="H359" s="81">
        <v>50</v>
      </c>
      <c r="I359" s="81"/>
      <c r="J359" s="81">
        <v>50</v>
      </c>
      <c r="K359" s="309">
        <f t="shared" si="49"/>
        <v>0</v>
      </c>
      <c r="L359" s="81">
        <f t="shared" si="45"/>
        <v>0</v>
      </c>
      <c r="M359" s="149"/>
      <c r="N359" s="55"/>
      <c r="O359" s="150"/>
      <c r="P359" s="150"/>
      <c r="Q359" s="151"/>
      <c r="R359" s="151"/>
      <c r="S359" s="151"/>
      <c r="T359" s="151"/>
      <c r="U359" s="151"/>
      <c r="V359" s="151"/>
      <c r="W359" s="151"/>
      <c r="X359" s="151"/>
      <c r="Y359" s="151"/>
      <c r="Z359" s="151"/>
    </row>
    <row r="360" spans="1:26" s="152" customFormat="1" ht="23.25" customHeight="1">
      <c r="A360" s="219"/>
      <c r="B360" s="98" t="s">
        <v>426</v>
      </c>
      <c r="C360" s="81">
        <v>20</v>
      </c>
      <c r="D360" s="81">
        <v>20</v>
      </c>
      <c r="E360" s="82">
        <v>50</v>
      </c>
      <c r="F360" s="83">
        <v>50</v>
      </c>
      <c r="G360" s="82">
        <f t="shared" si="48"/>
        <v>0</v>
      </c>
      <c r="H360" s="81">
        <v>50</v>
      </c>
      <c r="I360" s="81">
        <v>30</v>
      </c>
      <c r="J360" s="81">
        <v>50</v>
      </c>
      <c r="K360" s="309">
        <f t="shared" si="49"/>
        <v>0</v>
      </c>
      <c r="L360" s="81">
        <f t="shared" si="45"/>
        <v>0</v>
      </c>
      <c r="M360" s="149"/>
      <c r="N360" s="55"/>
      <c r="O360" s="150"/>
      <c r="P360" s="150"/>
      <c r="Q360" s="151"/>
      <c r="R360" s="151"/>
      <c r="S360" s="151"/>
      <c r="T360" s="151"/>
      <c r="U360" s="151"/>
      <c r="V360" s="151"/>
      <c r="W360" s="151"/>
      <c r="X360" s="151"/>
      <c r="Y360" s="151"/>
      <c r="Z360" s="151"/>
    </row>
    <row r="361" spans="1:26" s="152" customFormat="1" ht="23.25" customHeight="1">
      <c r="A361" s="219"/>
      <c r="B361" s="98" t="s">
        <v>427</v>
      </c>
      <c r="C361" s="81">
        <v>25</v>
      </c>
      <c r="D361" s="81">
        <v>25</v>
      </c>
      <c r="E361" s="82">
        <v>30</v>
      </c>
      <c r="F361" s="83">
        <v>30</v>
      </c>
      <c r="G361" s="82">
        <f t="shared" si="48"/>
        <v>0</v>
      </c>
      <c r="H361" s="81">
        <v>30</v>
      </c>
      <c r="I361" s="81">
        <v>30</v>
      </c>
      <c r="J361" s="81">
        <v>30</v>
      </c>
      <c r="K361" s="309">
        <f t="shared" si="49"/>
        <v>0</v>
      </c>
      <c r="L361" s="81">
        <f t="shared" si="45"/>
        <v>0</v>
      </c>
      <c r="M361" s="149"/>
      <c r="N361" s="55"/>
      <c r="O361" s="150"/>
      <c r="P361" s="150"/>
      <c r="Q361" s="151"/>
      <c r="R361" s="151"/>
      <c r="S361" s="151"/>
      <c r="T361" s="151"/>
      <c r="U361" s="151"/>
      <c r="V361" s="151"/>
      <c r="W361" s="151"/>
      <c r="X361" s="151"/>
      <c r="Y361" s="151"/>
      <c r="Z361" s="151"/>
    </row>
    <row r="362" spans="1:26" s="152" customFormat="1" ht="23.25" customHeight="1">
      <c r="A362" s="219"/>
      <c r="B362" s="98" t="s">
        <v>428</v>
      </c>
      <c r="C362" s="81">
        <v>25</v>
      </c>
      <c r="D362" s="81">
        <v>25</v>
      </c>
      <c r="E362" s="82">
        <v>30</v>
      </c>
      <c r="F362" s="83">
        <v>30</v>
      </c>
      <c r="G362" s="82">
        <f t="shared" si="48"/>
        <v>0</v>
      </c>
      <c r="H362" s="81">
        <v>30</v>
      </c>
      <c r="I362" s="81">
        <v>30</v>
      </c>
      <c r="J362" s="81">
        <v>30</v>
      </c>
      <c r="K362" s="309">
        <f t="shared" si="49"/>
        <v>0</v>
      </c>
      <c r="L362" s="81">
        <f t="shared" si="45"/>
        <v>0</v>
      </c>
      <c r="M362" s="149"/>
      <c r="N362" s="55"/>
      <c r="O362" s="150"/>
      <c r="P362" s="150"/>
      <c r="Q362" s="151"/>
      <c r="R362" s="151"/>
      <c r="S362" s="151"/>
      <c r="T362" s="151"/>
      <c r="U362" s="151"/>
      <c r="V362" s="151"/>
      <c r="W362" s="151"/>
      <c r="X362" s="151"/>
      <c r="Y362" s="151"/>
      <c r="Z362" s="151"/>
    </row>
    <row r="363" spans="1:26" s="152" customFormat="1" ht="23.25" customHeight="1">
      <c r="A363" s="219"/>
      <c r="B363" s="98" t="s">
        <v>429</v>
      </c>
      <c r="C363" s="81">
        <v>38</v>
      </c>
      <c r="D363" s="81">
        <v>38</v>
      </c>
      <c r="E363" s="82">
        <v>40.5</v>
      </c>
      <c r="F363" s="83">
        <v>40.5</v>
      </c>
      <c r="G363" s="82">
        <f t="shared" si="48"/>
        <v>0</v>
      </c>
      <c r="H363" s="81">
        <v>40.5</v>
      </c>
      <c r="I363" s="81">
        <v>40.6</v>
      </c>
      <c r="J363" s="81">
        <v>40.5</v>
      </c>
      <c r="K363" s="309">
        <f t="shared" si="49"/>
        <v>0</v>
      </c>
      <c r="L363" s="81">
        <f t="shared" si="45"/>
        <v>0</v>
      </c>
      <c r="M363" s="149"/>
      <c r="N363" s="55"/>
      <c r="O363" s="150"/>
      <c r="P363" s="150"/>
      <c r="Q363" s="151"/>
      <c r="R363" s="151"/>
      <c r="S363" s="151"/>
      <c r="T363" s="151"/>
      <c r="U363" s="151"/>
      <c r="V363" s="151"/>
      <c r="W363" s="151"/>
      <c r="X363" s="151"/>
      <c r="Y363" s="151"/>
      <c r="Z363" s="151"/>
    </row>
    <row r="364" spans="1:26" s="152" customFormat="1" ht="23.25" customHeight="1">
      <c r="A364" s="219"/>
      <c r="B364" s="98" t="s">
        <v>430</v>
      </c>
      <c r="C364" s="81">
        <v>19</v>
      </c>
      <c r="D364" s="81">
        <v>19</v>
      </c>
      <c r="E364" s="82">
        <v>24</v>
      </c>
      <c r="F364" s="83">
        <v>24</v>
      </c>
      <c r="G364" s="82">
        <f t="shared" si="48"/>
        <v>0</v>
      </c>
      <c r="H364" s="81">
        <v>24</v>
      </c>
      <c r="I364" s="81">
        <v>24</v>
      </c>
      <c r="J364" s="81">
        <v>24</v>
      </c>
      <c r="K364" s="309">
        <f t="shared" si="49"/>
        <v>0</v>
      </c>
      <c r="L364" s="81">
        <f t="shared" si="45"/>
        <v>0</v>
      </c>
      <c r="M364" s="149"/>
      <c r="N364" s="55"/>
      <c r="O364" s="150"/>
      <c r="P364" s="150"/>
      <c r="Q364" s="151"/>
      <c r="R364" s="151"/>
      <c r="S364" s="151"/>
      <c r="T364" s="151"/>
      <c r="U364" s="151"/>
      <c r="V364" s="151"/>
      <c r="W364" s="151"/>
      <c r="X364" s="151"/>
      <c r="Y364" s="151"/>
      <c r="Z364" s="151"/>
    </row>
    <row r="365" spans="1:26" s="152" customFormat="1" ht="23.25" customHeight="1">
      <c r="A365" s="219"/>
      <c r="B365" s="98" t="s">
        <v>431</v>
      </c>
      <c r="C365" s="81"/>
      <c r="D365" s="81"/>
      <c r="E365" s="82">
        <v>20</v>
      </c>
      <c r="F365" s="83">
        <v>20</v>
      </c>
      <c r="G365" s="82">
        <f t="shared" si="48"/>
        <v>0</v>
      </c>
      <c r="H365" s="81">
        <v>20</v>
      </c>
      <c r="I365" s="81"/>
      <c r="J365" s="81"/>
      <c r="K365" s="309">
        <f t="shared" si="49"/>
        <v>0</v>
      </c>
      <c r="L365" s="81">
        <f t="shared" si="45"/>
        <v>20</v>
      </c>
      <c r="M365" s="149"/>
      <c r="N365" s="55"/>
      <c r="O365" s="150"/>
      <c r="P365" s="150"/>
      <c r="Q365" s="151"/>
      <c r="R365" s="151"/>
      <c r="S365" s="151"/>
      <c r="T365" s="151"/>
      <c r="U365" s="151"/>
      <c r="V365" s="151"/>
      <c r="W365" s="151"/>
      <c r="X365" s="151"/>
      <c r="Y365" s="151"/>
      <c r="Z365" s="151"/>
    </row>
    <row r="366" spans="1:26" s="152" customFormat="1" ht="23.25" customHeight="1">
      <c r="A366" s="219"/>
      <c r="B366" s="98" t="s">
        <v>432</v>
      </c>
      <c r="C366" s="81"/>
      <c r="D366" s="81"/>
      <c r="E366" s="82"/>
      <c r="F366" s="83">
        <v>35</v>
      </c>
      <c r="G366" s="82">
        <f t="shared" si="48"/>
        <v>35</v>
      </c>
      <c r="H366" s="81"/>
      <c r="I366" s="81"/>
      <c r="J366" s="81"/>
      <c r="K366" s="170">
        <v>35</v>
      </c>
      <c r="L366" s="81">
        <f t="shared" si="45"/>
        <v>35</v>
      </c>
      <c r="M366" s="149"/>
      <c r="N366" s="55"/>
      <c r="O366" s="150"/>
      <c r="P366" s="150"/>
      <c r="Q366" s="151"/>
      <c r="R366" s="151"/>
      <c r="S366" s="151"/>
      <c r="T366" s="151"/>
      <c r="U366" s="151"/>
      <c r="V366" s="151"/>
      <c r="W366" s="151"/>
      <c r="X366" s="151"/>
      <c r="Y366" s="151"/>
      <c r="Z366" s="151"/>
    </row>
    <row r="367" spans="1:26" s="152" customFormat="1" ht="23.25" hidden="1" customHeight="1">
      <c r="A367" s="219"/>
      <c r="B367" s="98" t="s">
        <v>433</v>
      </c>
      <c r="C367" s="81"/>
      <c r="D367" s="81"/>
      <c r="E367" s="82"/>
      <c r="F367" s="83"/>
      <c r="G367" s="82">
        <f t="shared" si="48"/>
        <v>0</v>
      </c>
      <c r="H367" s="81"/>
      <c r="I367" s="81"/>
      <c r="J367" s="81"/>
      <c r="K367" s="170">
        <v>12</v>
      </c>
      <c r="L367" s="81">
        <f t="shared" si="45"/>
        <v>0</v>
      </c>
      <c r="M367" s="149"/>
      <c r="N367" s="55"/>
      <c r="O367" s="150"/>
      <c r="P367" s="150"/>
      <c r="Q367" s="151"/>
      <c r="R367" s="151"/>
      <c r="S367" s="151"/>
      <c r="T367" s="151"/>
      <c r="U367" s="151"/>
      <c r="V367" s="151"/>
      <c r="W367" s="151"/>
      <c r="X367" s="151"/>
      <c r="Y367" s="151"/>
      <c r="Z367" s="151"/>
    </row>
    <row r="368" spans="1:26" s="152" customFormat="1" ht="23.25" customHeight="1">
      <c r="A368" s="219"/>
      <c r="B368" s="98" t="s">
        <v>434</v>
      </c>
      <c r="C368" s="81"/>
      <c r="D368" s="81"/>
      <c r="E368" s="82"/>
      <c r="F368" s="83">
        <v>10</v>
      </c>
      <c r="G368" s="82">
        <f t="shared" si="48"/>
        <v>10</v>
      </c>
      <c r="H368" s="81"/>
      <c r="I368" s="81"/>
      <c r="J368" s="81"/>
      <c r="K368" s="170">
        <v>20</v>
      </c>
      <c r="L368" s="81">
        <f t="shared" si="45"/>
        <v>10</v>
      </c>
      <c r="M368" s="149"/>
      <c r="N368" s="55"/>
      <c r="O368" s="150"/>
      <c r="P368" s="150"/>
      <c r="Q368" s="151"/>
      <c r="R368" s="151"/>
      <c r="S368" s="151"/>
      <c r="T368" s="151"/>
      <c r="U368" s="151"/>
      <c r="V368" s="151"/>
      <c r="W368" s="151"/>
      <c r="X368" s="151"/>
      <c r="Y368" s="151"/>
      <c r="Z368" s="151"/>
    </row>
    <row r="369" spans="1:26" s="152" customFormat="1" ht="23.25" customHeight="1">
      <c r="A369" s="219"/>
      <c r="B369" s="98" t="s">
        <v>435</v>
      </c>
      <c r="C369" s="81"/>
      <c r="D369" s="81"/>
      <c r="E369" s="82"/>
      <c r="F369" s="83">
        <v>10</v>
      </c>
      <c r="G369" s="82">
        <f t="shared" si="48"/>
        <v>10</v>
      </c>
      <c r="H369" s="81"/>
      <c r="I369" s="81"/>
      <c r="J369" s="81"/>
      <c r="K369" s="170">
        <v>10</v>
      </c>
      <c r="L369" s="81">
        <f t="shared" si="45"/>
        <v>10</v>
      </c>
      <c r="M369" s="149"/>
      <c r="N369" s="55"/>
      <c r="O369" s="150"/>
      <c r="P369" s="150"/>
      <c r="Q369" s="151"/>
      <c r="R369" s="151"/>
      <c r="S369" s="151"/>
      <c r="T369" s="151"/>
      <c r="U369" s="151"/>
      <c r="V369" s="151"/>
      <c r="W369" s="151"/>
      <c r="X369" s="151"/>
      <c r="Y369" s="151"/>
      <c r="Z369" s="151"/>
    </row>
    <row r="370" spans="1:26" s="152" customFormat="1" ht="66.8" hidden="1" customHeight="1">
      <c r="A370" s="219"/>
      <c r="B370" s="98" t="s">
        <v>436</v>
      </c>
      <c r="C370" s="81"/>
      <c r="D370" s="81"/>
      <c r="E370" s="82"/>
      <c r="F370" s="83"/>
      <c r="G370" s="82">
        <f t="shared" si="48"/>
        <v>0</v>
      </c>
      <c r="H370" s="81"/>
      <c r="I370" s="81"/>
      <c r="J370" s="81"/>
      <c r="K370" s="170">
        <v>60</v>
      </c>
      <c r="L370" s="81">
        <f t="shared" si="45"/>
        <v>0</v>
      </c>
      <c r="M370" s="149"/>
      <c r="N370" s="55"/>
      <c r="O370" s="150"/>
      <c r="P370" s="150"/>
      <c r="Q370" s="151"/>
      <c r="R370" s="151"/>
      <c r="S370" s="151"/>
      <c r="T370" s="151"/>
      <c r="U370" s="151"/>
      <c r="V370" s="151"/>
      <c r="W370" s="151"/>
      <c r="X370" s="151"/>
      <c r="Y370" s="151"/>
      <c r="Z370" s="151"/>
    </row>
    <row r="371" spans="1:26" s="247" customFormat="1" ht="25.55" customHeight="1">
      <c r="A371" s="130" t="s">
        <v>142</v>
      </c>
      <c r="B371" s="58" t="s">
        <v>437</v>
      </c>
      <c r="C371" s="131">
        <f t="shared" ref="C371:J371" si="50">SUM(C372:C376)</f>
        <v>770</v>
      </c>
      <c r="D371" s="131">
        <f t="shared" si="50"/>
        <v>770</v>
      </c>
      <c r="E371" s="61">
        <v>935</v>
      </c>
      <c r="F371" s="62">
        <f>SUM(F372:F385)</f>
        <v>1309</v>
      </c>
      <c r="G371" s="62">
        <f>SUM(G372:G385)</f>
        <v>374</v>
      </c>
      <c r="H371" s="59">
        <f>SUM(H372:H376)</f>
        <v>796</v>
      </c>
      <c r="I371" s="59">
        <f t="shared" si="50"/>
        <v>751.9692399999999</v>
      </c>
      <c r="J371" s="59">
        <f t="shared" si="50"/>
        <v>658</v>
      </c>
      <c r="K371" s="118"/>
      <c r="L371" s="59">
        <f t="shared" si="45"/>
        <v>651</v>
      </c>
      <c r="M371" s="289">
        <f>F371-E371</f>
        <v>374</v>
      </c>
      <c r="N371" s="55">
        <f>764-776</f>
        <v>-12</v>
      </c>
      <c r="O371" s="56"/>
      <c r="P371" s="56"/>
      <c r="Q371" s="246"/>
      <c r="R371" s="246"/>
      <c r="S371" s="246"/>
      <c r="T371" s="246"/>
      <c r="U371" s="246"/>
      <c r="V371" s="246"/>
      <c r="W371" s="246"/>
      <c r="X371" s="246"/>
      <c r="Y371" s="246"/>
      <c r="Z371" s="246"/>
    </row>
    <row r="372" spans="1:26" s="152" customFormat="1" ht="24.05" customHeight="1">
      <c r="A372" s="219"/>
      <c r="B372" s="98" t="s">
        <v>69</v>
      </c>
      <c r="C372" s="134">
        <v>584.4</v>
      </c>
      <c r="D372" s="134">
        <v>584.4</v>
      </c>
      <c r="E372" s="82">
        <v>740</v>
      </c>
      <c r="F372" s="83">
        <v>979</v>
      </c>
      <c r="G372" s="82">
        <f t="shared" si="48"/>
        <v>239</v>
      </c>
      <c r="H372" s="81">
        <v>601</v>
      </c>
      <c r="I372" s="134">
        <v>587.76923999999985</v>
      </c>
      <c r="J372" s="81">
        <v>485.5</v>
      </c>
      <c r="K372" s="309"/>
      <c r="L372" s="81">
        <f t="shared" si="45"/>
        <v>493.5</v>
      </c>
      <c r="M372" s="149"/>
      <c r="N372" s="55"/>
      <c r="O372" s="150"/>
      <c r="P372" s="150"/>
      <c r="Q372" s="151"/>
      <c r="R372" s="151"/>
      <c r="S372" s="151"/>
      <c r="T372" s="151"/>
      <c r="U372" s="151"/>
      <c r="V372" s="151"/>
      <c r="W372" s="151"/>
      <c r="X372" s="151"/>
      <c r="Y372" s="151"/>
      <c r="Z372" s="151"/>
    </row>
    <row r="373" spans="1:26" s="152" customFormat="1" ht="24.05" customHeight="1">
      <c r="A373" s="219"/>
      <c r="B373" s="98" t="s">
        <v>438</v>
      </c>
      <c r="C373" s="134">
        <v>165.6</v>
      </c>
      <c r="D373" s="134">
        <v>165.6</v>
      </c>
      <c r="E373" s="82">
        <v>135</v>
      </c>
      <c r="F373" s="83">
        <v>135</v>
      </c>
      <c r="G373" s="82">
        <f t="shared" si="48"/>
        <v>0</v>
      </c>
      <c r="H373" s="81">
        <v>135</v>
      </c>
      <c r="I373" s="134">
        <f>6*23*90/100</f>
        <v>124.2</v>
      </c>
      <c r="J373" s="81">
        <f>5*25*90/100</f>
        <v>112.5</v>
      </c>
      <c r="K373" s="170">
        <v>135</v>
      </c>
      <c r="L373" s="81">
        <f t="shared" si="45"/>
        <v>22.5</v>
      </c>
      <c r="M373" s="149"/>
      <c r="N373" s="55"/>
      <c r="O373" s="150"/>
      <c r="P373" s="150"/>
      <c r="Q373" s="151"/>
      <c r="R373" s="151"/>
      <c r="S373" s="151"/>
      <c r="T373" s="151"/>
      <c r="U373" s="151"/>
      <c r="V373" s="151"/>
      <c r="W373" s="151"/>
      <c r="X373" s="151"/>
      <c r="Y373" s="151"/>
      <c r="Z373" s="151"/>
    </row>
    <row r="374" spans="1:26" s="241" customFormat="1" ht="22.75" customHeight="1">
      <c r="A374" s="282"/>
      <c r="B374" s="214" t="s">
        <v>73</v>
      </c>
      <c r="C374" s="134"/>
      <c r="D374" s="134"/>
      <c r="E374" s="82"/>
      <c r="F374" s="83">
        <v>65</v>
      </c>
      <c r="G374" s="82">
        <f>F374-E374</f>
        <v>65</v>
      </c>
      <c r="H374" s="81"/>
      <c r="I374" s="134"/>
      <c r="J374" s="81"/>
      <c r="K374" s="63"/>
      <c r="L374" s="81"/>
      <c r="M374" s="291"/>
      <c r="N374" s="292"/>
      <c r="O374" s="292"/>
      <c r="P374" s="292"/>
      <c r="Q374" s="292"/>
      <c r="R374" s="292"/>
      <c r="S374" s="292"/>
      <c r="T374" s="240"/>
      <c r="U374" s="240"/>
      <c r="V374" s="240"/>
      <c r="W374" s="240"/>
      <c r="X374" s="240"/>
      <c r="Y374" s="240"/>
      <c r="Z374" s="240"/>
    </row>
    <row r="375" spans="1:26" s="152" customFormat="1" ht="24.05" customHeight="1">
      <c r="A375" s="219"/>
      <c r="B375" s="98" t="s">
        <v>439</v>
      </c>
      <c r="C375" s="134">
        <v>20</v>
      </c>
      <c r="D375" s="134">
        <v>20</v>
      </c>
      <c r="E375" s="82">
        <v>30</v>
      </c>
      <c r="F375" s="83">
        <v>30</v>
      </c>
      <c r="G375" s="82">
        <f t="shared" si="48"/>
        <v>0</v>
      </c>
      <c r="H375" s="81">
        <v>30</v>
      </c>
      <c r="I375" s="134">
        <v>10</v>
      </c>
      <c r="J375" s="81">
        <v>30</v>
      </c>
      <c r="K375" s="170">
        <v>50</v>
      </c>
      <c r="L375" s="81">
        <f t="shared" si="45"/>
        <v>0</v>
      </c>
      <c r="M375" s="149"/>
      <c r="N375" s="55"/>
      <c r="O375" s="150"/>
      <c r="P375" s="150"/>
      <c r="Q375" s="151"/>
      <c r="R375" s="151"/>
      <c r="S375" s="151"/>
      <c r="T375" s="151"/>
      <c r="U375" s="151"/>
      <c r="V375" s="151"/>
      <c r="W375" s="151"/>
      <c r="X375" s="151"/>
      <c r="Y375" s="151"/>
      <c r="Z375" s="151"/>
    </row>
    <row r="376" spans="1:26" s="152" customFormat="1" ht="24.05" customHeight="1">
      <c r="A376" s="219"/>
      <c r="B376" s="98" t="s">
        <v>440</v>
      </c>
      <c r="C376" s="134"/>
      <c r="D376" s="134"/>
      <c r="E376" s="82">
        <v>30</v>
      </c>
      <c r="F376" s="83">
        <v>30</v>
      </c>
      <c r="G376" s="82">
        <f t="shared" si="48"/>
        <v>0</v>
      </c>
      <c r="H376" s="81">
        <v>30</v>
      </c>
      <c r="I376" s="134">
        <v>30</v>
      </c>
      <c r="J376" s="81">
        <v>30</v>
      </c>
      <c r="K376" s="170">
        <v>100</v>
      </c>
      <c r="L376" s="81">
        <f t="shared" si="45"/>
        <v>0</v>
      </c>
      <c r="M376" s="149"/>
      <c r="N376" s="55"/>
      <c r="O376" s="150"/>
      <c r="P376" s="150"/>
      <c r="Q376" s="151"/>
      <c r="R376" s="151"/>
      <c r="S376" s="151"/>
      <c r="T376" s="151"/>
      <c r="U376" s="151"/>
      <c r="V376" s="151"/>
      <c r="W376" s="151"/>
      <c r="X376" s="151"/>
      <c r="Y376" s="151"/>
      <c r="Z376" s="151"/>
    </row>
    <row r="377" spans="1:26" s="152" customFormat="1" ht="24.05" hidden="1" customHeight="1">
      <c r="A377" s="219"/>
      <c r="B377" s="98" t="s">
        <v>441</v>
      </c>
      <c r="C377" s="134"/>
      <c r="D377" s="134"/>
      <c r="E377" s="82"/>
      <c r="F377" s="147"/>
      <c r="G377" s="82">
        <f t="shared" si="48"/>
        <v>0</v>
      </c>
      <c r="H377" s="81"/>
      <c r="I377" s="134"/>
      <c r="J377" s="81"/>
      <c r="K377" s="148">
        <v>100</v>
      </c>
      <c r="L377" s="81"/>
      <c r="M377" s="149"/>
      <c r="N377" s="55"/>
      <c r="O377" s="150"/>
      <c r="P377" s="150"/>
      <c r="Q377" s="151"/>
      <c r="R377" s="151"/>
      <c r="S377" s="151"/>
      <c r="T377" s="151"/>
      <c r="U377" s="151"/>
      <c r="V377" s="151"/>
      <c r="W377" s="151"/>
      <c r="X377" s="151"/>
      <c r="Y377" s="151"/>
      <c r="Z377" s="151"/>
    </row>
    <row r="378" spans="1:26" s="152" customFormat="1" ht="24.25" hidden="1" customHeight="1">
      <c r="A378" s="219"/>
      <c r="B378" s="98" t="s">
        <v>442</v>
      </c>
      <c r="C378" s="134"/>
      <c r="D378" s="134"/>
      <c r="E378" s="82"/>
      <c r="F378" s="147"/>
      <c r="G378" s="82">
        <f t="shared" si="48"/>
        <v>0</v>
      </c>
      <c r="H378" s="81"/>
      <c r="I378" s="134"/>
      <c r="J378" s="81"/>
      <c r="K378" s="148">
        <v>155</v>
      </c>
      <c r="L378" s="81"/>
      <c r="M378" s="149"/>
      <c r="N378" s="55"/>
      <c r="O378" s="150"/>
      <c r="P378" s="150"/>
      <c r="Q378" s="151"/>
      <c r="R378" s="151"/>
      <c r="S378" s="151"/>
      <c r="T378" s="151"/>
      <c r="U378" s="151"/>
      <c r="V378" s="151"/>
      <c r="W378" s="151"/>
      <c r="X378" s="151"/>
      <c r="Y378" s="151"/>
      <c r="Z378" s="151"/>
    </row>
    <row r="379" spans="1:26" s="152" customFormat="1" ht="24.05" hidden="1" customHeight="1">
      <c r="A379" s="219"/>
      <c r="B379" s="98" t="s">
        <v>443</v>
      </c>
      <c r="C379" s="134"/>
      <c r="D379" s="134"/>
      <c r="E379" s="82"/>
      <c r="F379" s="147"/>
      <c r="G379" s="82">
        <f t="shared" si="48"/>
        <v>0</v>
      </c>
      <c r="H379" s="81"/>
      <c r="I379" s="134"/>
      <c r="J379" s="81"/>
      <c r="K379" s="148">
        <v>2368</v>
      </c>
      <c r="L379" s="81"/>
      <c r="M379" s="149"/>
      <c r="N379" s="55"/>
      <c r="O379" s="150"/>
      <c r="P379" s="150"/>
      <c r="Q379" s="151"/>
      <c r="R379" s="151"/>
      <c r="S379" s="151"/>
      <c r="T379" s="151"/>
      <c r="U379" s="151"/>
      <c r="V379" s="151"/>
      <c r="W379" s="151"/>
      <c r="X379" s="151"/>
      <c r="Y379" s="151"/>
      <c r="Z379" s="151"/>
    </row>
    <row r="380" spans="1:26" s="152" customFormat="1" ht="24.05" hidden="1" customHeight="1">
      <c r="A380" s="219"/>
      <c r="B380" s="98" t="s">
        <v>444</v>
      </c>
      <c r="C380" s="134"/>
      <c r="D380" s="134"/>
      <c r="E380" s="82"/>
      <c r="F380" s="147"/>
      <c r="G380" s="82">
        <f t="shared" si="48"/>
        <v>0</v>
      </c>
      <c r="H380" s="81"/>
      <c r="I380" s="134"/>
      <c r="J380" s="81"/>
      <c r="K380" s="148">
        <v>2000</v>
      </c>
      <c r="L380" s="81"/>
      <c r="M380" s="149"/>
      <c r="N380" s="55"/>
      <c r="O380" s="150"/>
      <c r="P380" s="150"/>
      <c r="Q380" s="151"/>
      <c r="R380" s="151"/>
      <c r="S380" s="151"/>
      <c r="T380" s="151"/>
      <c r="U380" s="151"/>
      <c r="V380" s="151"/>
      <c r="W380" s="151"/>
      <c r="X380" s="151"/>
      <c r="Y380" s="151"/>
      <c r="Z380" s="151"/>
    </row>
    <row r="381" spans="1:26" s="152" customFormat="1" ht="24.05" hidden="1" customHeight="1">
      <c r="A381" s="219"/>
      <c r="B381" s="98" t="s">
        <v>445</v>
      </c>
      <c r="C381" s="134"/>
      <c r="D381" s="134"/>
      <c r="E381" s="82"/>
      <c r="F381" s="147"/>
      <c r="G381" s="82">
        <f t="shared" si="48"/>
        <v>0</v>
      </c>
      <c r="H381" s="81"/>
      <c r="I381" s="134"/>
      <c r="J381" s="81"/>
      <c r="K381" s="148">
        <v>1500</v>
      </c>
      <c r="L381" s="81"/>
      <c r="M381" s="149"/>
      <c r="N381" s="55"/>
      <c r="O381" s="150"/>
      <c r="P381" s="150"/>
      <c r="Q381" s="151"/>
      <c r="R381" s="151"/>
      <c r="S381" s="151"/>
      <c r="T381" s="151"/>
      <c r="U381" s="151"/>
      <c r="V381" s="151"/>
      <c r="W381" s="151"/>
      <c r="X381" s="151"/>
      <c r="Y381" s="151"/>
      <c r="Z381" s="151"/>
    </row>
    <row r="382" spans="1:26" s="152" customFormat="1" ht="24.05" hidden="1" customHeight="1">
      <c r="A382" s="219"/>
      <c r="B382" s="98" t="s">
        <v>446</v>
      </c>
      <c r="C382" s="134"/>
      <c r="D382" s="134"/>
      <c r="E382" s="82"/>
      <c r="F382" s="147"/>
      <c r="G382" s="82">
        <f t="shared" si="48"/>
        <v>0</v>
      </c>
      <c r="H382" s="81"/>
      <c r="I382" s="134"/>
      <c r="J382" s="81"/>
      <c r="K382" s="148">
        <v>80</v>
      </c>
      <c r="L382" s="81"/>
      <c r="M382" s="149"/>
      <c r="N382" s="55"/>
      <c r="O382" s="150"/>
      <c r="P382" s="150"/>
      <c r="Q382" s="151"/>
      <c r="R382" s="151"/>
      <c r="S382" s="151"/>
      <c r="T382" s="151"/>
      <c r="U382" s="151"/>
      <c r="V382" s="151"/>
      <c r="W382" s="151"/>
      <c r="X382" s="151"/>
      <c r="Y382" s="151"/>
      <c r="Z382" s="151"/>
    </row>
    <row r="383" spans="1:26" s="152" customFormat="1" ht="24.05" hidden="1" customHeight="1">
      <c r="A383" s="219"/>
      <c r="B383" s="98" t="s">
        <v>447</v>
      </c>
      <c r="C383" s="134"/>
      <c r="D383" s="134"/>
      <c r="E383" s="82"/>
      <c r="F383" s="147"/>
      <c r="G383" s="82">
        <f t="shared" si="48"/>
        <v>0</v>
      </c>
      <c r="H383" s="81"/>
      <c r="I383" s="134"/>
      <c r="J383" s="81"/>
      <c r="K383" s="148">
        <v>2334</v>
      </c>
      <c r="L383" s="81"/>
      <c r="M383" s="149"/>
      <c r="N383" s="55"/>
      <c r="O383" s="150"/>
      <c r="P383" s="150"/>
      <c r="Q383" s="151"/>
      <c r="R383" s="151"/>
      <c r="S383" s="151"/>
      <c r="T383" s="151"/>
      <c r="U383" s="151"/>
      <c r="V383" s="151"/>
      <c r="W383" s="151"/>
      <c r="X383" s="151"/>
      <c r="Y383" s="151"/>
      <c r="Z383" s="151"/>
    </row>
    <row r="384" spans="1:26" s="152" customFormat="1" ht="39.450000000000003" customHeight="1">
      <c r="A384" s="219"/>
      <c r="B384" s="98" t="s">
        <v>448</v>
      </c>
      <c r="C384" s="134"/>
      <c r="D384" s="134"/>
      <c r="E384" s="82"/>
      <c r="F384" s="83">
        <v>50</v>
      </c>
      <c r="G384" s="82">
        <f t="shared" si="48"/>
        <v>50</v>
      </c>
      <c r="H384" s="81"/>
      <c r="I384" s="134"/>
      <c r="J384" s="81"/>
      <c r="K384" s="170">
        <v>50</v>
      </c>
      <c r="L384" s="81"/>
      <c r="M384" s="149"/>
      <c r="N384" s="55"/>
      <c r="O384" s="150"/>
      <c r="P384" s="150"/>
      <c r="Q384" s="151"/>
      <c r="R384" s="151"/>
      <c r="S384" s="151"/>
      <c r="T384" s="151"/>
      <c r="U384" s="151"/>
      <c r="V384" s="151"/>
      <c r="W384" s="151"/>
      <c r="X384" s="151"/>
      <c r="Y384" s="151"/>
      <c r="Z384" s="151"/>
    </row>
    <row r="385" spans="1:26" s="152" customFormat="1" ht="24.05" customHeight="1">
      <c r="A385" s="219"/>
      <c r="B385" s="98" t="s">
        <v>449</v>
      </c>
      <c r="C385" s="134"/>
      <c r="D385" s="134"/>
      <c r="E385" s="82"/>
      <c r="F385" s="83">
        <v>20</v>
      </c>
      <c r="G385" s="82">
        <f t="shared" si="48"/>
        <v>20</v>
      </c>
      <c r="H385" s="81"/>
      <c r="I385" s="134"/>
      <c r="J385" s="81"/>
      <c r="K385" s="170">
        <v>13</v>
      </c>
      <c r="L385" s="81"/>
      <c r="M385" s="149"/>
      <c r="N385" s="55"/>
      <c r="O385" s="150"/>
      <c r="P385" s="150"/>
      <c r="Q385" s="151"/>
      <c r="R385" s="151"/>
      <c r="S385" s="151"/>
      <c r="T385" s="151"/>
      <c r="U385" s="151"/>
      <c r="V385" s="151"/>
      <c r="W385" s="151"/>
      <c r="X385" s="151"/>
      <c r="Y385" s="151"/>
      <c r="Z385" s="151"/>
    </row>
    <row r="386" spans="1:26" s="247" customFormat="1" ht="28.5" customHeight="1">
      <c r="A386" s="130" t="s">
        <v>144</v>
      </c>
      <c r="B386" s="58" t="s">
        <v>450</v>
      </c>
      <c r="C386" s="131">
        <f>SUM(C387:C396)</f>
        <v>915</v>
      </c>
      <c r="D386" s="131">
        <f>SUM(D387:D396)</f>
        <v>915</v>
      </c>
      <c r="E386" s="61">
        <v>810</v>
      </c>
      <c r="F386" s="62">
        <f>SUM(F387:F401)</f>
        <v>1185</v>
      </c>
      <c r="G386" s="62">
        <f>SUM(G387:G401)</f>
        <v>375</v>
      </c>
      <c r="H386" s="59">
        <f>SUM(H387:H397)</f>
        <v>736</v>
      </c>
      <c r="I386" s="59" t="e">
        <f>SUM(I387:I397)</f>
        <v>#REF!</v>
      </c>
      <c r="J386" s="59">
        <f>SUM(J387:J397)</f>
        <v>504</v>
      </c>
      <c r="K386" s="118"/>
      <c r="L386" s="59">
        <f>SUM(L387:L397)</f>
        <v>631</v>
      </c>
      <c r="M386" s="289">
        <f>F386-E386</f>
        <v>375</v>
      </c>
      <c r="N386" s="55"/>
      <c r="O386" s="56"/>
      <c r="P386" s="56"/>
      <c r="Q386" s="246"/>
      <c r="R386" s="246"/>
      <c r="S386" s="246"/>
      <c r="T386" s="246"/>
      <c r="U386" s="246"/>
      <c r="V386" s="246"/>
      <c r="W386" s="246"/>
      <c r="X386" s="246"/>
      <c r="Y386" s="246"/>
      <c r="Z386" s="246"/>
    </row>
    <row r="387" spans="1:26" s="152" customFormat="1" ht="24.75" customHeight="1">
      <c r="A387" s="219"/>
      <c r="B387" s="98" t="s">
        <v>69</v>
      </c>
      <c r="C387" s="134">
        <f>563.1+7</f>
        <v>570.1</v>
      </c>
      <c r="D387" s="134">
        <f>C387</f>
        <v>570.1</v>
      </c>
      <c r="E387" s="82">
        <v>410</v>
      </c>
      <c r="F387" s="83">
        <v>765</v>
      </c>
      <c r="G387" s="82">
        <f>F387-E387</f>
        <v>355</v>
      </c>
      <c r="H387" s="81">
        <v>336</v>
      </c>
      <c r="I387" s="134">
        <v>286.21588799999995</v>
      </c>
      <c r="J387" s="81">
        <v>199</v>
      </c>
      <c r="K387" s="311" t="s">
        <v>451</v>
      </c>
      <c r="L387" s="81">
        <f t="shared" si="45"/>
        <v>566</v>
      </c>
      <c r="M387" s="149"/>
      <c r="N387" s="55"/>
      <c r="O387" s="150"/>
      <c r="P387" s="150"/>
      <c r="Q387" s="151"/>
      <c r="R387" s="151"/>
      <c r="S387" s="151"/>
      <c r="T387" s="151"/>
      <c r="U387" s="151"/>
      <c r="V387" s="151"/>
      <c r="W387" s="151"/>
      <c r="X387" s="151"/>
      <c r="Y387" s="151"/>
      <c r="Z387" s="151"/>
    </row>
    <row r="388" spans="1:26" s="152" customFormat="1" ht="24.75" customHeight="1">
      <c r="A388" s="219"/>
      <c r="B388" s="98" t="s">
        <v>452</v>
      </c>
      <c r="C388" s="134">
        <v>144.9</v>
      </c>
      <c r="D388" s="134">
        <v>144.9</v>
      </c>
      <c r="E388" s="82">
        <v>90</v>
      </c>
      <c r="F388" s="83">
        <f>4*25*90/100</f>
        <v>90</v>
      </c>
      <c r="G388" s="82">
        <f t="shared" si="48"/>
        <v>0</v>
      </c>
      <c r="H388" s="81">
        <v>90</v>
      </c>
      <c r="I388" s="134">
        <f>4*23*90/100</f>
        <v>82.8</v>
      </c>
      <c r="J388" s="81">
        <f>2*25*90/100</f>
        <v>45</v>
      </c>
      <c r="K388" s="309">
        <f>F388-H388</f>
        <v>0</v>
      </c>
      <c r="L388" s="81">
        <f t="shared" si="45"/>
        <v>45</v>
      </c>
      <c r="M388" s="149"/>
      <c r="N388" s="55"/>
      <c r="O388" s="150"/>
      <c r="P388" s="150"/>
      <c r="Q388" s="151"/>
      <c r="R388" s="151"/>
      <c r="S388" s="151"/>
      <c r="T388" s="151"/>
      <c r="U388" s="151"/>
      <c r="V388" s="151"/>
      <c r="W388" s="151"/>
      <c r="X388" s="151"/>
      <c r="Y388" s="151"/>
      <c r="Z388" s="151"/>
    </row>
    <row r="389" spans="1:26" s="241" customFormat="1" ht="21.6" customHeight="1">
      <c r="A389" s="282"/>
      <c r="B389" s="214" t="s">
        <v>73</v>
      </c>
      <c r="C389" s="134"/>
      <c r="D389" s="134"/>
      <c r="E389" s="82"/>
      <c r="F389" s="83">
        <v>50</v>
      </c>
      <c r="G389" s="82">
        <f t="shared" si="48"/>
        <v>50</v>
      </c>
      <c r="H389" s="81"/>
      <c r="I389" s="134"/>
      <c r="J389" s="81"/>
      <c r="K389" s="63"/>
      <c r="L389" s="81"/>
      <c r="M389" s="291"/>
      <c r="N389" s="292"/>
      <c r="O389" s="292"/>
      <c r="P389" s="292"/>
      <c r="Q389" s="292"/>
      <c r="R389" s="292"/>
      <c r="S389" s="292"/>
      <c r="T389" s="240"/>
      <c r="U389" s="240"/>
      <c r="V389" s="240"/>
      <c r="W389" s="240"/>
      <c r="X389" s="240"/>
      <c r="Y389" s="240"/>
      <c r="Z389" s="240"/>
    </row>
    <row r="390" spans="1:26" s="152" customFormat="1" ht="24.75" customHeight="1">
      <c r="A390" s="219"/>
      <c r="B390" s="98" t="s">
        <v>453</v>
      </c>
      <c r="C390" s="134">
        <v>100</v>
      </c>
      <c r="D390" s="134">
        <v>100</v>
      </c>
      <c r="E390" s="82">
        <v>100</v>
      </c>
      <c r="F390" s="83">
        <v>100</v>
      </c>
      <c r="G390" s="82">
        <f t="shared" si="48"/>
        <v>0</v>
      </c>
      <c r="H390" s="81">
        <v>100</v>
      </c>
      <c r="I390" s="134">
        <v>100</v>
      </c>
      <c r="J390" s="81">
        <v>100</v>
      </c>
      <c r="K390" s="170">
        <v>222.4</v>
      </c>
      <c r="L390" s="81">
        <f t="shared" si="45"/>
        <v>0</v>
      </c>
      <c r="M390" s="149"/>
      <c r="N390" s="55">
        <f>570.1+144.9+30+50+30+100+20</f>
        <v>945</v>
      </c>
      <c r="O390" s="150"/>
      <c r="P390" s="150"/>
      <c r="Q390" s="151"/>
      <c r="R390" s="151"/>
      <c r="S390" s="151"/>
      <c r="T390" s="151"/>
      <c r="U390" s="151"/>
      <c r="V390" s="151"/>
      <c r="W390" s="151"/>
      <c r="X390" s="151"/>
      <c r="Y390" s="151"/>
      <c r="Z390" s="151"/>
    </row>
    <row r="391" spans="1:26" s="152" customFormat="1" ht="24.75" customHeight="1">
      <c r="A391" s="219"/>
      <c r="B391" s="98" t="s">
        <v>454</v>
      </c>
      <c r="C391" s="134">
        <v>50</v>
      </c>
      <c r="D391" s="134">
        <v>50</v>
      </c>
      <c r="E391" s="82">
        <v>50</v>
      </c>
      <c r="F391" s="83">
        <v>50</v>
      </c>
      <c r="G391" s="82">
        <f t="shared" si="48"/>
        <v>0</v>
      </c>
      <c r="H391" s="81">
        <v>50</v>
      </c>
      <c r="I391" s="134" t="e">
        <f>#REF!</f>
        <v>#REF!</v>
      </c>
      <c r="J391" s="81">
        <f>F391</f>
        <v>50</v>
      </c>
      <c r="K391" s="170">
        <v>75.599999999999994</v>
      </c>
      <c r="L391" s="81">
        <f t="shared" si="45"/>
        <v>0</v>
      </c>
      <c r="M391" s="149"/>
      <c r="N391" s="55"/>
      <c r="O391" s="150"/>
      <c r="P391" s="150"/>
      <c r="Q391" s="151"/>
      <c r="R391" s="151"/>
      <c r="S391" s="151"/>
      <c r="T391" s="151"/>
      <c r="U391" s="151"/>
      <c r="V391" s="151"/>
      <c r="W391" s="151"/>
      <c r="X391" s="151"/>
      <c r="Y391" s="151"/>
      <c r="Z391" s="151"/>
    </row>
    <row r="392" spans="1:26" s="152" customFormat="1" ht="25.55" customHeight="1">
      <c r="A392" s="219"/>
      <c r="B392" s="98" t="s">
        <v>455</v>
      </c>
      <c r="C392" s="134">
        <v>30</v>
      </c>
      <c r="D392" s="134">
        <v>30</v>
      </c>
      <c r="E392" s="82">
        <v>30</v>
      </c>
      <c r="F392" s="83">
        <v>30</v>
      </c>
      <c r="G392" s="82">
        <f t="shared" si="48"/>
        <v>0</v>
      </c>
      <c r="H392" s="81">
        <v>30</v>
      </c>
      <c r="I392" s="134">
        <v>30</v>
      </c>
      <c r="J392" s="81">
        <v>30</v>
      </c>
      <c r="K392" s="170">
        <v>45</v>
      </c>
      <c r="L392" s="81">
        <f t="shared" si="45"/>
        <v>0</v>
      </c>
      <c r="M392" s="149"/>
      <c r="N392" s="55"/>
      <c r="O392" s="150"/>
      <c r="P392" s="150"/>
      <c r="Q392" s="151"/>
      <c r="R392" s="151"/>
      <c r="S392" s="151"/>
      <c r="T392" s="151"/>
      <c r="U392" s="151"/>
      <c r="V392" s="151"/>
      <c r="W392" s="151"/>
      <c r="X392" s="151"/>
      <c r="Y392" s="151"/>
      <c r="Z392" s="151"/>
    </row>
    <row r="393" spans="1:26" s="152" customFormat="1" ht="24.75" customHeight="1">
      <c r="A393" s="219"/>
      <c r="B393" s="98" t="s">
        <v>456</v>
      </c>
      <c r="C393" s="134">
        <v>20</v>
      </c>
      <c r="D393" s="134">
        <v>20</v>
      </c>
      <c r="E393" s="82">
        <v>20</v>
      </c>
      <c r="F393" s="83">
        <v>20</v>
      </c>
      <c r="G393" s="82">
        <f t="shared" si="48"/>
        <v>0</v>
      </c>
      <c r="H393" s="81">
        <v>20</v>
      </c>
      <c r="I393" s="134">
        <v>20</v>
      </c>
      <c r="J393" s="81">
        <v>20</v>
      </c>
      <c r="K393" s="170">
        <v>40</v>
      </c>
      <c r="L393" s="81">
        <f t="shared" si="45"/>
        <v>0</v>
      </c>
      <c r="M393" s="149"/>
      <c r="N393" s="55"/>
      <c r="O393" s="150"/>
      <c r="P393" s="150"/>
      <c r="Q393" s="151"/>
      <c r="R393" s="151"/>
      <c r="S393" s="151"/>
      <c r="T393" s="151"/>
      <c r="U393" s="151"/>
      <c r="V393" s="151"/>
      <c r="W393" s="151"/>
      <c r="X393" s="151"/>
      <c r="Y393" s="151"/>
      <c r="Z393" s="151"/>
    </row>
    <row r="394" spans="1:26" s="152" customFormat="1" ht="24.75" customHeight="1">
      <c r="A394" s="219"/>
      <c r="B394" s="98" t="s">
        <v>457</v>
      </c>
      <c r="C394" s="134"/>
      <c r="D394" s="134"/>
      <c r="E394" s="82">
        <v>10</v>
      </c>
      <c r="F394" s="83">
        <v>10</v>
      </c>
      <c r="G394" s="82">
        <f t="shared" si="48"/>
        <v>0</v>
      </c>
      <c r="H394" s="81">
        <v>10</v>
      </c>
      <c r="I394" s="134">
        <v>10</v>
      </c>
      <c r="J394" s="81">
        <v>10</v>
      </c>
      <c r="K394" s="170">
        <v>40</v>
      </c>
      <c r="L394" s="81">
        <f t="shared" si="45"/>
        <v>0</v>
      </c>
      <c r="M394" s="149"/>
      <c r="N394" s="55"/>
      <c r="O394" s="150"/>
      <c r="P394" s="150"/>
      <c r="Q394" s="151"/>
      <c r="R394" s="151"/>
      <c r="S394" s="151"/>
      <c r="T394" s="151"/>
      <c r="U394" s="151"/>
      <c r="V394" s="151"/>
      <c r="W394" s="151"/>
      <c r="X394" s="151"/>
      <c r="Y394" s="151"/>
      <c r="Z394" s="151"/>
    </row>
    <row r="395" spans="1:26" s="152" customFormat="1" ht="23.75" customHeight="1">
      <c r="A395" s="219"/>
      <c r="B395" s="98" t="s">
        <v>458</v>
      </c>
      <c r="C395" s="134"/>
      <c r="D395" s="134"/>
      <c r="E395" s="82">
        <v>40</v>
      </c>
      <c r="F395" s="83">
        <v>40</v>
      </c>
      <c r="G395" s="82">
        <f t="shared" si="48"/>
        <v>0</v>
      </c>
      <c r="H395" s="81">
        <v>40</v>
      </c>
      <c r="I395" s="134">
        <v>20</v>
      </c>
      <c r="J395" s="81">
        <v>20</v>
      </c>
      <c r="K395" s="170">
        <v>50</v>
      </c>
      <c r="L395" s="81">
        <f t="shared" ref="L395:L412" si="51">F395-J395</f>
        <v>20</v>
      </c>
      <c r="M395" s="149">
        <v>50</v>
      </c>
      <c r="N395" s="55"/>
      <c r="O395" s="150"/>
      <c r="P395" s="150"/>
      <c r="Q395" s="151"/>
      <c r="R395" s="151"/>
      <c r="S395" s="151"/>
      <c r="T395" s="151"/>
      <c r="U395" s="151"/>
      <c r="V395" s="151"/>
      <c r="W395" s="151"/>
      <c r="X395" s="151"/>
      <c r="Y395" s="151"/>
      <c r="Z395" s="151"/>
    </row>
    <row r="396" spans="1:26" s="237" customFormat="1" ht="24.75" customHeight="1">
      <c r="A396" s="219"/>
      <c r="B396" s="214" t="s">
        <v>459</v>
      </c>
      <c r="C396" s="134"/>
      <c r="D396" s="134"/>
      <c r="E396" s="82">
        <v>30</v>
      </c>
      <c r="F396" s="83">
        <v>30</v>
      </c>
      <c r="G396" s="82">
        <f t="shared" si="48"/>
        <v>0</v>
      </c>
      <c r="H396" s="81">
        <v>30</v>
      </c>
      <c r="I396" s="134">
        <v>30</v>
      </c>
      <c r="J396" s="81">
        <v>30</v>
      </c>
      <c r="K396" s="170">
        <v>50</v>
      </c>
      <c r="L396" s="81">
        <f t="shared" si="51"/>
        <v>0</v>
      </c>
      <c r="M396" s="234"/>
      <c r="N396" s="10"/>
      <c r="O396" s="235"/>
      <c r="P396" s="235"/>
      <c r="Q396" s="236"/>
      <c r="R396" s="236"/>
      <c r="S396" s="236"/>
      <c r="T396" s="236"/>
      <c r="U396" s="236"/>
      <c r="V396" s="236"/>
      <c r="W396" s="236"/>
      <c r="X396" s="236"/>
      <c r="Y396" s="236"/>
      <c r="Z396" s="236"/>
    </row>
    <row r="397" spans="1:26" s="237" customFormat="1" ht="33.4" hidden="1" customHeight="1">
      <c r="A397" s="219"/>
      <c r="B397" s="214" t="s">
        <v>460</v>
      </c>
      <c r="C397" s="134"/>
      <c r="D397" s="134"/>
      <c r="E397" s="82">
        <v>30</v>
      </c>
      <c r="F397" s="83">
        <v>0</v>
      </c>
      <c r="G397" s="82">
        <f t="shared" si="48"/>
        <v>-30</v>
      </c>
      <c r="H397" s="81">
        <v>30</v>
      </c>
      <c r="I397" s="134"/>
      <c r="J397" s="81"/>
      <c r="K397" s="170">
        <v>0</v>
      </c>
      <c r="L397" s="81">
        <f t="shared" si="51"/>
        <v>0</v>
      </c>
      <c r="M397" s="234"/>
      <c r="N397" s="10"/>
      <c r="O397" s="235"/>
      <c r="P397" s="235"/>
      <c r="Q397" s="236"/>
      <c r="R397" s="236"/>
      <c r="S397" s="236"/>
      <c r="T397" s="236"/>
      <c r="U397" s="236"/>
      <c r="V397" s="236"/>
      <c r="W397" s="236"/>
      <c r="X397" s="236"/>
      <c r="Y397" s="236"/>
      <c r="Z397" s="236"/>
    </row>
    <row r="398" spans="1:26" s="237" customFormat="1" ht="24.75" hidden="1" customHeight="1">
      <c r="A398" s="219"/>
      <c r="B398" s="214" t="s">
        <v>461</v>
      </c>
      <c r="C398" s="134"/>
      <c r="D398" s="134"/>
      <c r="E398" s="82"/>
      <c r="F398" s="83"/>
      <c r="G398" s="82">
        <f t="shared" si="48"/>
        <v>0</v>
      </c>
      <c r="H398" s="81"/>
      <c r="I398" s="134"/>
      <c r="J398" s="81"/>
      <c r="K398" s="170">
        <v>20</v>
      </c>
      <c r="L398" s="81">
        <f t="shared" si="51"/>
        <v>0</v>
      </c>
      <c r="M398" s="234"/>
      <c r="N398" s="10"/>
      <c r="O398" s="235"/>
      <c r="P398" s="235"/>
      <c r="Q398" s="236"/>
      <c r="R398" s="236"/>
      <c r="S398" s="236"/>
      <c r="T398" s="236"/>
      <c r="U398" s="236"/>
      <c r="V398" s="236"/>
      <c r="W398" s="236"/>
      <c r="X398" s="236"/>
      <c r="Y398" s="236"/>
      <c r="Z398" s="236"/>
    </row>
    <row r="399" spans="1:26" s="237" customFormat="1" ht="24.75" hidden="1" customHeight="1">
      <c r="A399" s="219"/>
      <c r="B399" s="214" t="s">
        <v>462</v>
      </c>
      <c r="C399" s="134"/>
      <c r="D399" s="134"/>
      <c r="E399" s="82"/>
      <c r="F399" s="83"/>
      <c r="G399" s="82">
        <f t="shared" si="48"/>
        <v>0</v>
      </c>
      <c r="H399" s="81"/>
      <c r="I399" s="134"/>
      <c r="J399" s="81"/>
      <c r="K399" s="170">
        <v>20</v>
      </c>
      <c r="L399" s="81">
        <f t="shared" si="51"/>
        <v>0</v>
      </c>
      <c r="M399" s="234"/>
      <c r="N399" s="10"/>
      <c r="O399" s="235"/>
      <c r="P399" s="235"/>
      <c r="Q399" s="236"/>
      <c r="R399" s="236"/>
      <c r="S399" s="236"/>
      <c r="T399" s="236"/>
      <c r="U399" s="236"/>
      <c r="V399" s="236"/>
      <c r="W399" s="236"/>
      <c r="X399" s="236"/>
      <c r="Y399" s="236"/>
      <c r="Z399" s="236"/>
    </row>
    <row r="400" spans="1:26" s="237" customFormat="1" ht="24.75" hidden="1" customHeight="1">
      <c r="A400" s="219"/>
      <c r="B400" s="214" t="s">
        <v>463</v>
      </c>
      <c r="C400" s="134"/>
      <c r="D400" s="134"/>
      <c r="E400" s="82"/>
      <c r="F400" s="83"/>
      <c r="G400" s="82">
        <f t="shared" si="48"/>
        <v>0</v>
      </c>
      <c r="H400" s="81"/>
      <c r="I400" s="134"/>
      <c r="J400" s="81"/>
      <c r="K400" s="170">
        <v>20</v>
      </c>
      <c r="L400" s="81">
        <f t="shared" si="51"/>
        <v>0</v>
      </c>
      <c r="M400" s="234"/>
      <c r="N400" s="10"/>
      <c r="O400" s="235"/>
      <c r="P400" s="235"/>
      <c r="Q400" s="236"/>
      <c r="R400" s="236"/>
      <c r="S400" s="236"/>
      <c r="T400" s="236"/>
      <c r="U400" s="236"/>
      <c r="V400" s="236"/>
      <c r="W400" s="236"/>
      <c r="X400" s="236"/>
      <c r="Y400" s="236"/>
      <c r="Z400" s="236"/>
    </row>
    <row r="401" spans="1:26" s="237" customFormat="1" ht="24.75" hidden="1" customHeight="1">
      <c r="A401" s="219"/>
      <c r="B401" s="214" t="s">
        <v>464</v>
      </c>
      <c r="C401" s="134"/>
      <c r="D401" s="134"/>
      <c r="E401" s="82"/>
      <c r="F401" s="83"/>
      <c r="G401" s="82">
        <f t="shared" si="48"/>
        <v>0</v>
      </c>
      <c r="H401" s="81"/>
      <c r="I401" s="134"/>
      <c r="J401" s="81"/>
      <c r="K401" s="170">
        <v>35</v>
      </c>
      <c r="L401" s="81">
        <f t="shared" si="51"/>
        <v>0</v>
      </c>
      <c r="M401" s="234"/>
      <c r="N401" s="10"/>
      <c r="O401" s="235"/>
      <c r="P401" s="235"/>
      <c r="Q401" s="236"/>
      <c r="R401" s="236"/>
      <c r="S401" s="236"/>
      <c r="T401" s="236"/>
      <c r="U401" s="236"/>
      <c r="V401" s="236"/>
      <c r="W401" s="236"/>
      <c r="X401" s="236"/>
      <c r="Y401" s="236"/>
      <c r="Z401" s="236"/>
    </row>
    <row r="402" spans="1:26" s="143" customFormat="1" ht="23.25" customHeight="1">
      <c r="A402" s="130" t="s">
        <v>146</v>
      </c>
      <c r="B402" s="58" t="s">
        <v>465</v>
      </c>
      <c r="C402" s="131">
        <f t="shared" ref="C402:J402" si="52">SUM(C403:C412)</f>
        <v>1030</v>
      </c>
      <c r="D402" s="131">
        <f t="shared" si="52"/>
        <v>1030</v>
      </c>
      <c r="E402" s="61">
        <v>1373</v>
      </c>
      <c r="F402" s="62">
        <f>SUM(F403:F412)</f>
        <v>1806</v>
      </c>
      <c r="G402" s="61">
        <f>SUM(G403:G412)</f>
        <v>433</v>
      </c>
      <c r="H402" s="59">
        <f t="shared" si="52"/>
        <v>1183</v>
      </c>
      <c r="I402" s="59" t="e">
        <f t="shared" si="52"/>
        <v>#REF!</v>
      </c>
      <c r="J402" s="59">
        <f t="shared" si="52"/>
        <v>1114</v>
      </c>
      <c r="K402" s="118"/>
      <c r="L402" s="59">
        <f t="shared" si="51"/>
        <v>692</v>
      </c>
      <c r="M402" s="259">
        <f>F402-E402</f>
        <v>433</v>
      </c>
      <c r="N402" s="10"/>
      <c r="O402" s="94"/>
      <c r="P402" s="94"/>
      <c r="Q402" s="95"/>
      <c r="R402" s="95"/>
      <c r="S402" s="95"/>
      <c r="T402" s="95"/>
      <c r="U402" s="95"/>
      <c r="V402" s="95"/>
      <c r="W402" s="95"/>
      <c r="X402" s="95"/>
      <c r="Y402" s="95"/>
      <c r="Z402" s="95"/>
    </row>
    <row r="403" spans="1:26" s="237" customFormat="1" ht="24.05" customHeight="1">
      <c r="A403" s="219"/>
      <c r="B403" s="214" t="s">
        <v>69</v>
      </c>
      <c r="C403" s="312">
        <v>653.70000000000005</v>
      </c>
      <c r="D403" s="312">
        <v>653.70000000000005</v>
      </c>
      <c r="E403" s="229">
        <v>978</v>
      </c>
      <c r="F403" s="230">
        <v>1325</v>
      </c>
      <c r="G403" s="82">
        <f t="shared" si="48"/>
        <v>347</v>
      </c>
      <c r="H403" s="313">
        <v>788</v>
      </c>
      <c r="I403" s="231">
        <v>768.3661800000001</v>
      </c>
      <c r="J403" s="313">
        <v>764</v>
      </c>
      <c r="K403" s="309"/>
      <c r="L403" s="313">
        <f t="shared" si="51"/>
        <v>561</v>
      </c>
      <c r="M403" s="234"/>
      <c r="N403" s="10"/>
      <c r="O403" s="235"/>
      <c r="P403" s="235"/>
      <c r="Q403" s="236"/>
      <c r="R403" s="236"/>
      <c r="S403" s="236"/>
      <c r="T403" s="236"/>
      <c r="U403" s="236"/>
      <c r="V403" s="236"/>
      <c r="W403" s="236"/>
      <c r="X403" s="236"/>
      <c r="Y403" s="236"/>
      <c r="Z403" s="236"/>
    </row>
    <row r="404" spans="1:26" s="237" customFormat="1" ht="24.05" customHeight="1">
      <c r="A404" s="219"/>
      <c r="B404" s="214" t="s">
        <v>466</v>
      </c>
      <c r="C404" s="314">
        <v>186.3</v>
      </c>
      <c r="D404" s="314">
        <v>186.3</v>
      </c>
      <c r="E404" s="229">
        <v>180</v>
      </c>
      <c r="F404" s="230">
        <v>180</v>
      </c>
      <c r="G404" s="82">
        <f t="shared" si="48"/>
        <v>0</v>
      </c>
      <c r="H404" s="313">
        <v>180</v>
      </c>
      <c r="I404" s="315">
        <f>8*23*90/100</f>
        <v>165.6</v>
      </c>
      <c r="J404" s="313">
        <f>8*25*90/100</f>
        <v>180</v>
      </c>
      <c r="K404" s="309">
        <f>F404-H404</f>
        <v>0</v>
      </c>
      <c r="L404" s="313">
        <f t="shared" si="51"/>
        <v>0</v>
      </c>
      <c r="M404" s="234" t="s">
        <v>467</v>
      </c>
      <c r="N404" s="10"/>
      <c r="O404" s="235"/>
      <c r="P404" s="235"/>
      <c r="Q404" s="236"/>
      <c r="R404" s="236"/>
      <c r="S404" s="236"/>
      <c r="T404" s="236"/>
      <c r="U404" s="236"/>
      <c r="V404" s="236"/>
      <c r="W404" s="236"/>
      <c r="X404" s="236"/>
      <c r="Y404" s="236"/>
      <c r="Z404" s="236"/>
    </row>
    <row r="405" spans="1:26" s="241" customFormat="1" ht="21.6" customHeight="1">
      <c r="A405" s="282"/>
      <c r="B405" s="214" t="s">
        <v>73</v>
      </c>
      <c r="C405" s="134"/>
      <c r="D405" s="134"/>
      <c r="E405" s="82"/>
      <c r="F405" s="83">
        <v>86</v>
      </c>
      <c r="G405" s="82">
        <f>F405-E405</f>
        <v>86</v>
      </c>
      <c r="H405" s="81"/>
      <c r="I405" s="134"/>
      <c r="J405" s="81"/>
      <c r="K405" s="63"/>
      <c r="L405" s="81"/>
      <c r="M405" s="291"/>
      <c r="N405" s="292"/>
      <c r="O405" s="292"/>
      <c r="P405" s="292"/>
      <c r="Q405" s="292"/>
      <c r="R405" s="292"/>
      <c r="S405" s="292"/>
      <c r="T405" s="240"/>
      <c r="U405" s="240"/>
      <c r="V405" s="240"/>
      <c r="W405" s="240"/>
      <c r="X405" s="240"/>
      <c r="Y405" s="240"/>
      <c r="Z405" s="240"/>
    </row>
    <row r="406" spans="1:26" s="237" customFormat="1" ht="38.299999999999997" customHeight="1">
      <c r="A406" s="219"/>
      <c r="B406" s="316" t="s">
        <v>468</v>
      </c>
      <c r="C406" s="317">
        <v>60</v>
      </c>
      <c r="D406" s="317">
        <v>60</v>
      </c>
      <c r="E406" s="229">
        <v>80</v>
      </c>
      <c r="F406" s="230">
        <f>100-20</f>
        <v>80</v>
      </c>
      <c r="G406" s="82">
        <f t="shared" si="48"/>
        <v>0</v>
      </c>
      <c r="H406" s="313">
        <v>80</v>
      </c>
      <c r="I406" s="313" t="e">
        <f>#REF!</f>
        <v>#REF!</v>
      </c>
      <c r="J406" s="313">
        <v>70</v>
      </c>
      <c r="K406" s="309"/>
      <c r="L406" s="313">
        <f t="shared" si="51"/>
        <v>10</v>
      </c>
      <c r="M406" s="234"/>
      <c r="N406" s="10"/>
      <c r="O406" s="235"/>
      <c r="P406" s="235"/>
      <c r="Q406" s="236"/>
      <c r="R406" s="236"/>
      <c r="S406" s="236"/>
      <c r="T406" s="236"/>
      <c r="U406" s="236"/>
      <c r="V406" s="236"/>
      <c r="W406" s="236"/>
      <c r="X406" s="236"/>
      <c r="Y406" s="236"/>
      <c r="Z406" s="236"/>
    </row>
    <row r="407" spans="1:26" s="207" customFormat="1" ht="24.05" customHeight="1">
      <c r="A407" s="219"/>
      <c r="B407" s="214" t="s">
        <v>469</v>
      </c>
      <c r="C407" s="172">
        <v>40</v>
      </c>
      <c r="D407" s="172">
        <v>40</v>
      </c>
      <c r="E407" s="82">
        <v>95</v>
      </c>
      <c r="F407" s="83">
        <v>95</v>
      </c>
      <c r="G407" s="82">
        <f t="shared" si="48"/>
        <v>0</v>
      </c>
      <c r="H407" s="164">
        <v>95</v>
      </c>
      <c r="I407" s="172">
        <v>40</v>
      </c>
      <c r="J407" s="164">
        <v>60</v>
      </c>
      <c r="K407" s="309">
        <f>F407-H407</f>
        <v>0</v>
      </c>
      <c r="L407" s="164">
        <f t="shared" si="51"/>
        <v>35</v>
      </c>
      <c r="M407" s="204"/>
      <c r="N407" s="10"/>
      <c r="O407" s="205"/>
      <c r="P407" s="205"/>
      <c r="Q407" s="206"/>
      <c r="R407" s="206"/>
      <c r="S407" s="206"/>
      <c r="T407" s="206"/>
      <c r="U407" s="206"/>
      <c r="V407" s="206"/>
      <c r="W407" s="206"/>
      <c r="X407" s="206"/>
      <c r="Y407" s="206"/>
      <c r="Z407" s="206"/>
    </row>
    <row r="408" spans="1:26" s="207" customFormat="1" ht="24.05" customHeight="1">
      <c r="A408" s="219"/>
      <c r="B408" s="214" t="s">
        <v>470</v>
      </c>
      <c r="C408" s="172">
        <v>20</v>
      </c>
      <c r="D408" s="172">
        <v>20</v>
      </c>
      <c r="E408" s="82">
        <v>10</v>
      </c>
      <c r="F408" s="83">
        <v>10</v>
      </c>
      <c r="G408" s="82">
        <f t="shared" si="48"/>
        <v>0</v>
      </c>
      <c r="H408" s="164">
        <v>10</v>
      </c>
      <c r="I408" s="172">
        <v>10</v>
      </c>
      <c r="J408" s="164">
        <v>10</v>
      </c>
      <c r="K408" s="170">
        <v>20</v>
      </c>
      <c r="L408" s="164">
        <f t="shared" si="51"/>
        <v>0</v>
      </c>
      <c r="M408" s="204" t="s">
        <v>21</v>
      </c>
      <c r="N408" s="10"/>
      <c r="O408" s="205"/>
      <c r="P408" s="205"/>
      <c r="Q408" s="206"/>
      <c r="R408" s="206"/>
      <c r="S408" s="206"/>
      <c r="T408" s="206"/>
      <c r="U408" s="206"/>
      <c r="V408" s="206"/>
      <c r="W408" s="206"/>
      <c r="X408" s="206"/>
      <c r="Y408" s="206"/>
      <c r="Z408" s="206"/>
    </row>
    <row r="409" spans="1:26" s="207" customFormat="1" ht="24.05" customHeight="1">
      <c r="A409" s="219"/>
      <c r="B409" s="214" t="s">
        <v>471</v>
      </c>
      <c r="C409" s="172">
        <v>20</v>
      </c>
      <c r="D409" s="172">
        <v>20</v>
      </c>
      <c r="E409" s="82">
        <v>10</v>
      </c>
      <c r="F409" s="83">
        <v>10</v>
      </c>
      <c r="G409" s="82">
        <f t="shared" si="48"/>
        <v>0</v>
      </c>
      <c r="H409" s="164">
        <v>10</v>
      </c>
      <c r="I409" s="172">
        <v>10</v>
      </c>
      <c r="J409" s="164">
        <v>10</v>
      </c>
      <c r="K409" s="170">
        <v>20</v>
      </c>
      <c r="L409" s="164">
        <f t="shared" si="51"/>
        <v>0</v>
      </c>
      <c r="M409" s="204"/>
      <c r="N409" s="10"/>
      <c r="O409" s="205"/>
      <c r="P409" s="205"/>
      <c r="Q409" s="206"/>
      <c r="R409" s="206"/>
      <c r="S409" s="206"/>
      <c r="T409" s="206"/>
      <c r="U409" s="206"/>
      <c r="V409" s="206"/>
      <c r="W409" s="206"/>
      <c r="X409" s="206"/>
      <c r="Y409" s="206"/>
      <c r="Z409" s="206"/>
    </row>
    <row r="410" spans="1:26" s="207" customFormat="1" ht="24.05" customHeight="1">
      <c r="A410" s="219"/>
      <c r="B410" s="214" t="s">
        <v>472</v>
      </c>
      <c r="C410" s="172"/>
      <c r="D410" s="172"/>
      <c r="E410" s="82">
        <v>10</v>
      </c>
      <c r="F410" s="83">
        <v>10</v>
      </c>
      <c r="G410" s="82">
        <f t="shared" si="48"/>
        <v>0</v>
      </c>
      <c r="H410" s="164">
        <v>10</v>
      </c>
      <c r="I410" s="172">
        <v>10</v>
      </c>
      <c r="J410" s="164">
        <v>10</v>
      </c>
      <c r="K410" s="170">
        <v>20</v>
      </c>
      <c r="L410" s="164">
        <f t="shared" si="51"/>
        <v>0</v>
      </c>
      <c r="M410" s="204"/>
      <c r="N410" s="10"/>
      <c r="O410" s="205"/>
      <c r="P410" s="205"/>
      <c r="Q410" s="206"/>
      <c r="R410" s="206"/>
      <c r="S410" s="206"/>
      <c r="T410" s="206"/>
      <c r="U410" s="206"/>
      <c r="V410" s="206"/>
      <c r="W410" s="206"/>
      <c r="X410" s="206"/>
      <c r="Y410" s="206"/>
      <c r="Z410" s="206"/>
    </row>
    <row r="411" spans="1:26" s="207" customFormat="1" ht="24.05" customHeight="1">
      <c r="A411" s="219"/>
      <c r="B411" s="214" t="s">
        <v>473</v>
      </c>
      <c r="C411" s="172"/>
      <c r="D411" s="172"/>
      <c r="E411" s="82">
        <v>10</v>
      </c>
      <c r="F411" s="83">
        <v>10</v>
      </c>
      <c r="G411" s="82">
        <f t="shared" si="48"/>
        <v>0</v>
      </c>
      <c r="H411" s="164">
        <v>10</v>
      </c>
      <c r="I411" s="172">
        <v>10</v>
      </c>
      <c r="J411" s="164">
        <v>10</v>
      </c>
      <c r="K411" s="170">
        <v>20</v>
      </c>
      <c r="L411" s="164">
        <f t="shared" si="51"/>
        <v>0</v>
      </c>
      <c r="M411" s="204"/>
      <c r="N411" s="10"/>
      <c r="O411" s="205"/>
      <c r="P411" s="205"/>
      <c r="Q411" s="206"/>
      <c r="R411" s="206"/>
      <c r="S411" s="206"/>
      <c r="T411" s="206"/>
      <c r="U411" s="206"/>
      <c r="V411" s="206"/>
      <c r="W411" s="206"/>
      <c r="X411" s="206"/>
      <c r="Y411" s="206"/>
      <c r="Z411" s="206"/>
    </row>
    <row r="412" spans="1:26" s="237" customFormat="1" ht="20.3" hidden="1" customHeight="1">
      <c r="A412" s="219"/>
      <c r="B412" s="214" t="s">
        <v>474</v>
      </c>
      <c r="C412" s="134">
        <v>50</v>
      </c>
      <c r="D412" s="134">
        <v>50</v>
      </c>
      <c r="E412" s="82"/>
      <c r="F412" s="83"/>
      <c r="G412" s="82">
        <f t="shared" si="48"/>
        <v>0</v>
      </c>
      <c r="H412" s="81"/>
      <c r="I412" s="134"/>
      <c r="J412" s="81"/>
      <c r="K412" s="170">
        <v>20</v>
      </c>
      <c r="L412" s="81">
        <f t="shared" si="51"/>
        <v>0</v>
      </c>
      <c r="M412" s="234"/>
      <c r="N412" s="10"/>
      <c r="O412" s="235"/>
      <c r="P412" s="235"/>
      <c r="Q412" s="236"/>
      <c r="R412" s="236"/>
      <c r="S412" s="236"/>
      <c r="T412" s="236"/>
      <c r="U412" s="236"/>
      <c r="V412" s="236"/>
      <c r="W412" s="236"/>
      <c r="X412" s="236"/>
      <c r="Y412" s="236"/>
      <c r="Z412" s="236"/>
    </row>
    <row r="413" spans="1:26" s="96" customFormat="1" ht="29.3" customHeight="1">
      <c r="A413" s="130">
        <v>2</v>
      </c>
      <c r="B413" s="58" t="s">
        <v>475</v>
      </c>
      <c r="C413" s="59">
        <f>SUM(C414:C450)</f>
        <v>10055</v>
      </c>
      <c r="D413" s="59">
        <f>SUM(D414:D450)</f>
        <v>10055</v>
      </c>
      <c r="E413" s="62">
        <f t="shared" ref="E413:J413" si="53">SUM(E414:E453)</f>
        <v>12301</v>
      </c>
      <c r="F413" s="62">
        <f>SUM(F414:F454)</f>
        <v>15129.997600000001</v>
      </c>
      <c r="G413" s="62">
        <f t="shared" si="53"/>
        <v>2628.9976000000001</v>
      </c>
      <c r="H413" s="59">
        <f t="shared" si="53"/>
        <v>12119</v>
      </c>
      <c r="I413" s="59" t="e">
        <f t="shared" si="53"/>
        <v>#REF!</v>
      </c>
      <c r="J413" s="59">
        <f t="shared" si="53"/>
        <v>11474</v>
      </c>
      <c r="K413" s="118"/>
      <c r="L413" s="59">
        <f>SUM(L414:L453)</f>
        <v>2984.9976000000001</v>
      </c>
      <c r="M413" s="146">
        <f>F413-E413</f>
        <v>2828.9976000000006</v>
      </c>
      <c r="N413" s="10"/>
      <c r="O413" s="94"/>
      <c r="P413" s="94"/>
      <c r="Q413" s="95"/>
      <c r="R413" s="95"/>
      <c r="S413" s="95"/>
      <c r="T413" s="95"/>
      <c r="U413" s="95"/>
      <c r="V413" s="95"/>
      <c r="W413" s="95"/>
      <c r="X413" s="95"/>
      <c r="Y413" s="95"/>
      <c r="Z413" s="95"/>
    </row>
    <row r="414" spans="1:26" s="217" customFormat="1" ht="22.75" customHeight="1">
      <c r="A414" s="208"/>
      <c r="B414" s="214" t="s">
        <v>69</v>
      </c>
      <c r="C414" s="172">
        <v>4790</v>
      </c>
      <c r="D414" s="172">
        <v>4790</v>
      </c>
      <c r="E414" s="82">
        <v>6501.8</v>
      </c>
      <c r="F414" s="83">
        <v>8207.1</v>
      </c>
      <c r="G414" s="82">
        <f t="shared" si="48"/>
        <v>1705.3000000000002</v>
      </c>
      <c r="H414" s="164">
        <v>5857.6</v>
      </c>
      <c r="I414" s="172">
        <v>5572.5076200000003</v>
      </c>
      <c r="J414" s="164">
        <f>5354+241.8</f>
        <v>5595.8</v>
      </c>
      <c r="K414" s="318" t="s">
        <v>476</v>
      </c>
      <c r="L414" s="164">
        <f t="shared" ref="L414:L427" si="54">F414-J414</f>
        <v>2611.3000000000002</v>
      </c>
      <c r="M414" s="319">
        <f>E414+E415+E416+E418+E425+E426+E427+E428+E429+E430+E431+E432+E433+E434+E435+E436+E437+E438+E439+E440+E442+E443+E445+E446+E448+E449+E453</f>
        <v>12141</v>
      </c>
      <c r="N414" s="10"/>
      <c r="O414" s="205"/>
      <c r="P414" s="205"/>
      <c r="Q414" s="206"/>
      <c r="R414" s="206"/>
      <c r="S414" s="206"/>
      <c r="T414" s="206"/>
      <c r="U414" s="206"/>
      <c r="V414" s="206"/>
      <c r="W414" s="206"/>
      <c r="X414" s="206"/>
      <c r="Y414" s="206"/>
      <c r="Z414" s="206"/>
    </row>
    <row r="415" spans="1:26" s="217" customFormat="1" ht="22.75" customHeight="1">
      <c r="A415" s="208"/>
      <c r="B415" s="214" t="s">
        <v>477</v>
      </c>
      <c r="C415" s="172">
        <v>807.3</v>
      </c>
      <c r="D415" s="172">
        <v>807.3</v>
      </c>
      <c r="E415" s="82">
        <v>720</v>
      </c>
      <c r="F415" s="83">
        <f>32*25*90/100</f>
        <v>720</v>
      </c>
      <c r="G415" s="82">
        <f t="shared" si="48"/>
        <v>0</v>
      </c>
      <c r="H415" s="164">
        <v>765</v>
      </c>
      <c r="I415" s="172">
        <f>36*23*90/100</f>
        <v>745.2</v>
      </c>
      <c r="J415" s="164">
        <f>33*25*90/100</f>
        <v>742.5</v>
      </c>
      <c r="K415" s="209"/>
      <c r="L415" s="164">
        <f t="shared" si="54"/>
        <v>-22.5</v>
      </c>
      <c r="M415" s="204" t="s">
        <v>476</v>
      </c>
      <c r="N415" s="10"/>
      <c r="O415" s="205"/>
      <c r="P415" s="205"/>
      <c r="Q415" s="206"/>
      <c r="R415" s="206"/>
      <c r="S415" s="206"/>
      <c r="T415" s="206"/>
      <c r="U415" s="206"/>
      <c r="V415" s="206"/>
      <c r="W415" s="206"/>
      <c r="X415" s="206"/>
      <c r="Y415" s="206"/>
      <c r="Z415" s="206"/>
    </row>
    <row r="416" spans="1:26" s="217" customFormat="1" ht="22.75" customHeight="1">
      <c r="A416" s="208"/>
      <c r="B416" s="214" t="s">
        <v>478</v>
      </c>
      <c r="C416" s="172"/>
      <c r="D416" s="172"/>
      <c r="E416" s="82">
        <v>23.4</v>
      </c>
      <c r="F416" s="83">
        <f>2*13*90/100</f>
        <v>23.4</v>
      </c>
      <c r="G416" s="82">
        <f t="shared" si="48"/>
        <v>0</v>
      </c>
      <c r="H416" s="164">
        <v>23.4</v>
      </c>
      <c r="I416" s="172"/>
      <c r="J416" s="164">
        <f>2*13*90/100</f>
        <v>23.4</v>
      </c>
      <c r="K416" s="209"/>
      <c r="L416" s="164">
        <f t="shared" si="54"/>
        <v>0</v>
      </c>
      <c r="M416" s="227"/>
      <c r="N416" s="10"/>
      <c r="O416" s="205"/>
      <c r="P416" s="205"/>
      <c r="Q416" s="206"/>
      <c r="R416" s="206"/>
      <c r="S416" s="206"/>
      <c r="T416" s="206"/>
      <c r="U416" s="206"/>
      <c r="V416" s="206"/>
      <c r="W416" s="206"/>
      <c r="X416" s="206"/>
      <c r="Y416" s="206"/>
      <c r="Z416" s="206"/>
    </row>
    <row r="417" spans="1:26" s="241" customFormat="1" ht="21.6" customHeight="1">
      <c r="A417" s="282"/>
      <c r="B417" s="214" t="s">
        <v>73</v>
      </c>
      <c r="C417" s="134"/>
      <c r="D417" s="134"/>
      <c r="E417" s="82"/>
      <c r="F417" s="83">
        <v>401</v>
      </c>
      <c r="G417" s="82">
        <f t="shared" si="48"/>
        <v>401</v>
      </c>
      <c r="H417" s="81"/>
      <c r="I417" s="134"/>
      <c r="J417" s="81"/>
      <c r="K417" s="63"/>
      <c r="L417" s="81"/>
      <c r="M417" s="291"/>
      <c r="N417" s="292"/>
      <c r="O417" s="292"/>
      <c r="P417" s="292"/>
      <c r="Q417" s="292"/>
      <c r="R417" s="292"/>
      <c r="S417" s="292"/>
      <c r="T417" s="240"/>
      <c r="U417" s="240"/>
      <c r="V417" s="240"/>
      <c r="W417" s="240"/>
      <c r="X417" s="240"/>
      <c r="Y417" s="240"/>
      <c r="Z417" s="240"/>
    </row>
    <row r="418" spans="1:26" s="217" customFormat="1" ht="50.25" customHeight="1">
      <c r="A418" s="208"/>
      <c r="B418" s="145" t="s">
        <v>479</v>
      </c>
      <c r="C418" s="172">
        <v>506.7</v>
      </c>
      <c r="D418" s="172">
        <v>506.7</v>
      </c>
      <c r="E418" s="82">
        <v>806.8</v>
      </c>
      <c r="F418" s="147">
        <f>449.28+33.696+174.096+112.32+61.776+16.4496+170.88</f>
        <v>1018.4976</v>
      </c>
      <c r="G418" s="82">
        <f t="shared" si="48"/>
        <v>211.69760000000008</v>
      </c>
      <c r="H418" s="164">
        <v>663</v>
      </c>
      <c r="I418" s="164">
        <f>545/1.39*1.49+0.1+109</f>
        <v>693.30863309352526</v>
      </c>
      <c r="J418" s="164">
        <v>682.3</v>
      </c>
      <c r="K418" s="209"/>
      <c r="L418" s="164">
        <f t="shared" si="54"/>
        <v>336.19760000000008</v>
      </c>
      <c r="M418" s="320"/>
      <c r="N418" s="10">
        <f>3640</f>
        <v>3640</v>
      </c>
      <c r="O418" s="205"/>
      <c r="P418" s="205"/>
      <c r="Q418" s="206"/>
      <c r="R418" s="206"/>
      <c r="S418" s="206"/>
      <c r="T418" s="206"/>
      <c r="U418" s="206"/>
      <c r="V418" s="206"/>
      <c r="W418" s="206"/>
      <c r="X418" s="206"/>
      <c r="Y418" s="206"/>
      <c r="Z418" s="206"/>
    </row>
    <row r="419" spans="1:26" s="217" customFormat="1" ht="36" hidden="1" customHeight="1">
      <c r="A419" s="208"/>
      <c r="B419" s="321" t="s">
        <v>480</v>
      </c>
      <c r="C419" s="172">
        <v>0</v>
      </c>
      <c r="D419" s="172">
        <v>0</v>
      </c>
      <c r="E419" s="82">
        <v>0</v>
      </c>
      <c r="F419" s="164"/>
      <c r="G419" s="82">
        <f t="shared" si="48"/>
        <v>0</v>
      </c>
      <c r="H419" s="164">
        <v>0</v>
      </c>
      <c r="I419" s="164" t="e">
        <f>#REF!</f>
        <v>#REF!</v>
      </c>
      <c r="J419" s="164">
        <f t="shared" ref="J419:J424" si="55">F419</f>
        <v>0</v>
      </c>
      <c r="K419" s="209"/>
      <c r="L419" s="164">
        <f t="shared" si="54"/>
        <v>0</v>
      </c>
      <c r="M419" s="204"/>
      <c r="N419" s="10"/>
      <c r="O419" s="205"/>
      <c r="P419" s="205"/>
      <c r="Q419" s="206"/>
      <c r="R419" s="206"/>
      <c r="S419" s="206"/>
      <c r="T419" s="206"/>
      <c r="U419" s="206"/>
      <c r="V419" s="206"/>
      <c r="W419" s="206"/>
      <c r="X419" s="206"/>
      <c r="Y419" s="206"/>
      <c r="Z419" s="206"/>
    </row>
    <row r="420" spans="1:26" s="217" customFormat="1" ht="15.75" hidden="1" customHeight="1">
      <c r="A420" s="208"/>
      <c r="B420" s="321" t="s">
        <v>481</v>
      </c>
      <c r="C420" s="172">
        <v>0</v>
      </c>
      <c r="D420" s="172">
        <v>0</v>
      </c>
      <c r="E420" s="82">
        <v>0</v>
      </c>
      <c r="F420" s="164"/>
      <c r="G420" s="82">
        <f t="shared" si="48"/>
        <v>0</v>
      </c>
      <c r="H420" s="164">
        <v>0</v>
      </c>
      <c r="I420" s="164" t="e">
        <f>#REF!</f>
        <v>#REF!</v>
      </c>
      <c r="J420" s="164">
        <f t="shared" si="55"/>
        <v>0</v>
      </c>
      <c r="K420" s="209"/>
      <c r="L420" s="164">
        <f t="shared" si="54"/>
        <v>0</v>
      </c>
      <c r="M420" s="204"/>
      <c r="N420" s="10"/>
      <c r="O420" s="205"/>
      <c r="P420" s="205"/>
      <c r="Q420" s="206"/>
      <c r="R420" s="206"/>
      <c r="S420" s="206"/>
      <c r="T420" s="206"/>
      <c r="U420" s="206"/>
      <c r="V420" s="206"/>
      <c r="W420" s="206"/>
      <c r="X420" s="206"/>
      <c r="Y420" s="206"/>
      <c r="Z420" s="206"/>
    </row>
    <row r="421" spans="1:26" s="217" customFormat="1" ht="15.75" hidden="1" customHeight="1">
      <c r="A421" s="208"/>
      <c r="B421" s="321" t="s">
        <v>482</v>
      </c>
      <c r="C421" s="172">
        <v>0</v>
      </c>
      <c r="D421" s="172">
        <v>0</v>
      </c>
      <c r="E421" s="82">
        <v>0</v>
      </c>
      <c r="F421" s="164"/>
      <c r="G421" s="82">
        <f t="shared" si="48"/>
        <v>0</v>
      </c>
      <c r="H421" s="164">
        <v>0</v>
      </c>
      <c r="I421" s="164" t="e">
        <f>#REF!</f>
        <v>#REF!</v>
      </c>
      <c r="J421" s="164">
        <f t="shared" si="55"/>
        <v>0</v>
      </c>
      <c r="K421" s="209"/>
      <c r="L421" s="164">
        <f t="shared" si="54"/>
        <v>0</v>
      </c>
      <c r="M421" s="204"/>
      <c r="N421" s="10"/>
      <c r="O421" s="205"/>
      <c r="P421" s="205"/>
      <c r="Q421" s="206"/>
      <c r="R421" s="206"/>
      <c r="S421" s="206"/>
      <c r="T421" s="206"/>
      <c r="U421" s="206"/>
      <c r="V421" s="206"/>
      <c r="W421" s="206"/>
      <c r="X421" s="206"/>
      <c r="Y421" s="206"/>
      <c r="Z421" s="206"/>
    </row>
    <row r="422" spans="1:26" s="217" customFormat="1" ht="31.75" hidden="1" customHeight="1">
      <c r="A422" s="208"/>
      <c r="B422" s="321" t="s">
        <v>483</v>
      </c>
      <c r="C422" s="172">
        <v>0</v>
      </c>
      <c r="D422" s="172">
        <v>0</v>
      </c>
      <c r="E422" s="82">
        <v>0</v>
      </c>
      <c r="F422" s="164"/>
      <c r="G422" s="82">
        <f t="shared" ref="G422:G453" si="56">F422-E422</f>
        <v>0</v>
      </c>
      <c r="H422" s="164">
        <v>0</v>
      </c>
      <c r="I422" s="164" t="e">
        <f>#REF!</f>
        <v>#REF!</v>
      </c>
      <c r="J422" s="164">
        <f t="shared" si="55"/>
        <v>0</v>
      </c>
      <c r="K422" s="209"/>
      <c r="L422" s="164">
        <f t="shared" si="54"/>
        <v>0</v>
      </c>
      <c r="M422" s="204"/>
      <c r="N422" s="10"/>
      <c r="O422" s="205"/>
      <c r="P422" s="205"/>
      <c r="Q422" s="206"/>
      <c r="R422" s="206"/>
      <c r="S422" s="206"/>
      <c r="T422" s="206"/>
      <c r="U422" s="206"/>
      <c r="V422" s="206"/>
      <c r="W422" s="206"/>
      <c r="X422" s="206"/>
      <c r="Y422" s="206"/>
      <c r="Z422" s="206"/>
    </row>
    <row r="423" spans="1:26" s="217" customFormat="1" ht="15.75" hidden="1" customHeight="1">
      <c r="A423" s="208"/>
      <c r="B423" s="321" t="s">
        <v>484</v>
      </c>
      <c r="C423" s="172">
        <v>0</v>
      </c>
      <c r="D423" s="172">
        <v>0</v>
      </c>
      <c r="E423" s="82">
        <v>0</v>
      </c>
      <c r="F423" s="164"/>
      <c r="G423" s="82">
        <f t="shared" si="56"/>
        <v>0</v>
      </c>
      <c r="H423" s="164">
        <v>0</v>
      </c>
      <c r="I423" s="164" t="e">
        <f>#REF!</f>
        <v>#REF!</v>
      </c>
      <c r="J423" s="164">
        <f t="shared" si="55"/>
        <v>0</v>
      </c>
      <c r="K423" s="209"/>
      <c r="L423" s="164">
        <f t="shared" si="54"/>
        <v>0</v>
      </c>
      <c r="M423" s="204"/>
      <c r="N423" s="10"/>
      <c r="O423" s="205"/>
      <c r="P423" s="205"/>
      <c r="Q423" s="206"/>
      <c r="R423" s="206"/>
      <c r="S423" s="206"/>
      <c r="T423" s="206"/>
      <c r="U423" s="206"/>
      <c r="V423" s="206"/>
      <c r="W423" s="206"/>
      <c r="X423" s="206"/>
      <c r="Y423" s="206"/>
      <c r="Z423" s="206"/>
    </row>
    <row r="424" spans="1:26" s="217" customFormat="1" ht="19" hidden="1" customHeight="1">
      <c r="A424" s="208"/>
      <c r="B424" s="321" t="s">
        <v>485</v>
      </c>
      <c r="C424" s="172">
        <v>0</v>
      </c>
      <c r="D424" s="172">
        <v>0</v>
      </c>
      <c r="E424" s="82">
        <v>0</v>
      </c>
      <c r="F424" s="164"/>
      <c r="G424" s="82">
        <f t="shared" si="56"/>
        <v>0</v>
      </c>
      <c r="H424" s="164">
        <v>0</v>
      </c>
      <c r="I424" s="164" t="e">
        <f>#REF!</f>
        <v>#REF!</v>
      </c>
      <c r="J424" s="164">
        <f t="shared" si="55"/>
        <v>0</v>
      </c>
      <c r="K424" s="209"/>
      <c r="L424" s="164">
        <f t="shared" si="54"/>
        <v>0</v>
      </c>
      <c r="M424" s="204"/>
      <c r="N424" s="10"/>
      <c r="O424" s="205"/>
      <c r="P424" s="205"/>
      <c r="Q424" s="206"/>
      <c r="R424" s="206"/>
      <c r="S424" s="206"/>
      <c r="T424" s="206"/>
      <c r="U424" s="206"/>
      <c r="V424" s="206"/>
      <c r="W424" s="206"/>
      <c r="X424" s="206"/>
      <c r="Y424" s="206"/>
      <c r="Z424" s="206"/>
    </row>
    <row r="425" spans="1:26" s="195" customFormat="1" ht="34.549999999999997" customHeight="1">
      <c r="A425" s="196"/>
      <c r="B425" s="145" t="s">
        <v>486</v>
      </c>
      <c r="C425" s="164">
        <v>350</v>
      </c>
      <c r="D425" s="164">
        <v>350</v>
      </c>
      <c r="E425" s="82">
        <v>390</v>
      </c>
      <c r="F425" s="164">
        <v>390</v>
      </c>
      <c r="G425" s="82">
        <f t="shared" si="56"/>
        <v>0</v>
      </c>
      <c r="H425" s="164">
        <v>390</v>
      </c>
      <c r="I425" s="164">
        <v>360</v>
      </c>
      <c r="J425" s="164">
        <v>360</v>
      </c>
      <c r="K425" s="192"/>
      <c r="L425" s="164">
        <f t="shared" si="54"/>
        <v>30</v>
      </c>
      <c r="M425" s="190"/>
      <c r="N425" s="175"/>
      <c r="O425" s="167"/>
      <c r="P425" s="167"/>
      <c r="Q425" s="168"/>
      <c r="R425" s="168"/>
      <c r="S425" s="168"/>
      <c r="T425" s="168"/>
      <c r="U425" s="168"/>
      <c r="V425" s="168"/>
      <c r="W425" s="168"/>
      <c r="X425" s="168"/>
      <c r="Y425" s="168"/>
      <c r="Z425" s="168"/>
    </row>
    <row r="426" spans="1:26" s="217" customFormat="1" ht="22.75" customHeight="1">
      <c r="A426" s="208"/>
      <c r="B426" s="214" t="s">
        <v>487</v>
      </c>
      <c r="C426" s="172">
        <v>20</v>
      </c>
      <c r="D426" s="172">
        <v>20</v>
      </c>
      <c r="E426" s="82">
        <v>30</v>
      </c>
      <c r="F426" s="172">
        <v>30</v>
      </c>
      <c r="G426" s="82">
        <f t="shared" si="56"/>
        <v>0</v>
      </c>
      <c r="H426" s="164">
        <v>30</v>
      </c>
      <c r="I426" s="172" t="e">
        <f>#REF!</f>
        <v>#REF!</v>
      </c>
      <c r="J426" s="164">
        <v>30</v>
      </c>
      <c r="K426" s="209"/>
      <c r="L426" s="164">
        <f t="shared" si="54"/>
        <v>0</v>
      </c>
      <c r="M426" s="204"/>
      <c r="N426" s="10"/>
      <c r="O426" s="205"/>
      <c r="P426" s="205"/>
      <c r="Q426" s="206"/>
      <c r="R426" s="206"/>
      <c r="S426" s="206"/>
      <c r="T426" s="206"/>
      <c r="U426" s="206"/>
      <c r="V426" s="206"/>
      <c r="W426" s="206"/>
      <c r="X426" s="206"/>
      <c r="Y426" s="206"/>
      <c r="Z426" s="206"/>
    </row>
    <row r="427" spans="1:26" s="217" customFormat="1" ht="22.75" customHeight="1">
      <c r="A427" s="208"/>
      <c r="B427" s="214" t="s">
        <v>488</v>
      </c>
      <c r="C427" s="172">
        <v>40</v>
      </c>
      <c r="D427" s="172">
        <v>40</v>
      </c>
      <c r="E427" s="82">
        <v>40</v>
      </c>
      <c r="F427" s="172">
        <v>40</v>
      </c>
      <c r="G427" s="82">
        <f t="shared" si="56"/>
        <v>0</v>
      </c>
      <c r="H427" s="164">
        <v>40</v>
      </c>
      <c r="I427" s="172" t="e">
        <f>#REF!</f>
        <v>#REF!</v>
      </c>
      <c r="J427" s="164">
        <f>F427</f>
        <v>40</v>
      </c>
      <c r="K427" s="209"/>
      <c r="L427" s="164">
        <f t="shared" si="54"/>
        <v>0</v>
      </c>
      <c r="M427" s="204"/>
      <c r="N427" s="10">
        <f>545000/1390</f>
        <v>392.08633093525179</v>
      </c>
      <c r="O427" s="205"/>
      <c r="P427" s="205"/>
      <c r="Q427" s="206"/>
      <c r="R427" s="206"/>
      <c r="S427" s="206"/>
      <c r="T427" s="206"/>
      <c r="U427" s="206"/>
      <c r="V427" s="206"/>
      <c r="W427" s="206"/>
      <c r="X427" s="206"/>
      <c r="Y427" s="206"/>
      <c r="Z427" s="206"/>
    </row>
    <row r="428" spans="1:26" s="217" customFormat="1" ht="22.75" customHeight="1">
      <c r="A428" s="208"/>
      <c r="B428" s="214" t="s">
        <v>489</v>
      </c>
      <c r="C428" s="172"/>
      <c r="D428" s="172"/>
      <c r="E428" s="82">
        <v>70</v>
      </c>
      <c r="F428" s="172">
        <v>70</v>
      </c>
      <c r="G428" s="82">
        <f t="shared" si="56"/>
        <v>0</v>
      </c>
      <c r="H428" s="164">
        <v>70</v>
      </c>
      <c r="I428" s="172"/>
      <c r="J428" s="164"/>
      <c r="K428" s="209"/>
      <c r="L428" s="164"/>
      <c r="M428" s="204"/>
      <c r="N428" s="10"/>
      <c r="O428" s="205"/>
      <c r="P428" s="205"/>
      <c r="Q428" s="206"/>
      <c r="R428" s="206"/>
      <c r="S428" s="206"/>
      <c r="T428" s="206"/>
      <c r="U428" s="206"/>
      <c r="V428" s="206"/>
      <c r="W428" s="206"/>
      <c r="X428" s="206"/>
      <c r="Y428" s="206"/>
      <c r="Z428" s="206"/>
    </row>
    <row r="429" spans="1:26" s="217" customFormat="1" ht="22.75" customHeight="1">
      <c r="A429" s="208"/>
      <c r="B429" s="214" t="s">
        <v>490</v>
      </c>
      <c r="C429" s="172">
        <v>40</v>
      </c>
      <c r="D429" s="172">
        <v>40</v>
      </c>
      <c r="E429" s="82">
        <v>40</v>
      </c>
      <c r="F429" s="172">
        <v>40</v>
      </c>
      <c r="G429" s="82">
        <f t="shared" si="56"/>
        <v>0</v>
      </c>
      <c r="H429" s="164">
        <v>40</v>
      </c>
      <c r="I429" s="172" t="e">
        <f>#REF!</f>
        <v>#REF!</v>
      </c>
      <c r="J429" s="164">
        <v>40</v>
      </c>
      <c r="K429" s="209">
        <v>60</v>
      </c>
      <c r="L429" s="164">
        <f t="shared" ref="L429:L449" si="57">F429-J429</f>
        <v>0</v>
      </c>
      <c r="M429" s="204">
        <f>850-750+660-550+50</f>
        <v>260</v>
      </c>
      <c r="N429" s="10"/>
      <c r="O429" s="205">
        <f>584+109</f>
        <v>693</v>
      </c>
      <c r="P429" s="205"/>
      <c r="Q429" s="206"/>
      <c r="R429" s="206"/>
      <c r="S429" s="206"/>
      <c r="T429" s="206"/>
      <c r="U429" s="206"/>
      <c r="V429" s="206"/>
      <c r="W429" s="206"/>
      <c r="X429" s="206"/>
      <c r="Y429" s="206"/>
      <c r="Z429" s="206"/>
    </row>
    <row r="430" spans="1:26" s="217" customFormat="1" ht="22.75" customHeight="1">
      <c r="A430" s="208"/>
      <c r="B430" s="214" t="s">
        <v>491</v>
      </c>
      <c r="C430" s="172">
        <v>71</v>
      </c>
      <c r="D430" s="172">
        <v>71</v>
      </c>
      <c r="E430" s="82">
        <v>71</v>
      </c>
      <c r="F430" s="172">
        <v>71</v>
      </c>
      <c r="G430" s="82">
        <f t="shared" si="56"/>
        <v>0</v>
      </c>
      <c r="H430" s="164">
        <v>71</v>
      </c>
      <c r="I430" s="172">
        <v>71</v>
      </c>
      <c r="J430" s="164">
        <v>71</v>
      </c>
      <c r="K430" s="209"/>
      <c r="L430" s="164">
        <f t="shared" si="57"/>
        <v>0</v>
      </c>
      <c r="M430" s="204"/>
      <c r="N430" s="10"/>
      <c r="O430" s="205"/>
      <c r="P430" s="205"/>
      <c r="Q430" s="206"/>
      <c r="R430" s="206"/>
      <c r="S430" s="206"/>
      <c r="T430" s="206"/>
      <c r="U430" s="206"/>
      <c r="V430" s="206"/>
      <c r="W430" s="206"/>
      <c r="X430" s="206"/>
      <c r="Y430" s="206"/>
      <c r="Z430" s="206"/>
    </row>
    <row r="431" spans="1:26" s="217" customFormat="1" ht="22.75" customHeight="1">
      <c r="A431" s="208"/>
      <c r="B431" s="214" t="s">
        <v>492</v>
      </c>
      <c r="C431" s="172">
        <v>50</v>
      </c>
      <c r="D431" s="172">
        <v>50</v>
      </c>
      <c r="E431" s="82">
        <v>50</v>
      </c>
      <c r="F431" s="172">
        <v>50</v>
      </c>
      <c r="G431" s="82">
        <f t="shared" si="56"/>
        <v>0</v>
      </c>
      <c r="H431" s="164">
        <v>50</v>
      </c>
      <c r="I431" s="172" t="e">
        <f>#REF!</f>
        <v>#REF!</v>
      </c>
      <c r="J431" s="164">
        <v>50</v>
      </c>
      <c r="K431" s="209"/>
      <c r="L431" s="164">
        <f t="shared" si="57"/>
        <v>0</v>
      </c>
      <c r="M431" s="204"/>
      <c r="N431" s="10"/>
      <c r="O431" s="205"/>
      <c r="P431" s="205"/>
      <c r="Q431" s="206"/>
      <c r="R431" s="206"/>
      <c r="S431" s="206"/>
      <c r="T431" s="206"/>
      <c r="U431" s="206"/>
      <c r="V431" s="206"/>
      <c r="W431" s="206"/>
      <c r="X431" s="206"/>
      <c r="Y431" s="206"/>
      <c r="Z431" s="206"/>
    </row>
    <row r="432" spans="1:26" s="217" customFormat="1" ht="74.95" customHeight="1">
      <c r="A432" s="208"/>
      <c r="B432" s="214" t="s">
        <v>493</v>
      </c>
      <c r="C432" s="172">
        <v>1800</v>
      </c>
      <c r="D432" s="172">
        <v>1800</v>
      </c>
      <c r="E432" s="82">
        <v>1323</v>
      </c>
      <c r="F432" s="147">
        <v>1784</v>
      </c>
      <c r="G432" s="82">
        <f t="shared" si="56"/>
        <v>461</v>
      </c>
      <c r="H432" s="164">
        <v>1784</v>
      </c>
      <c r="I432" s="164">
        <f>350+1434</f>
        <v>1784</v>
      </c>
      <c r="J432" s="164">
        <f>1434+350</f>
        <v>1784</v>
      </c>
      <c r="K432" s="322" t="s">
        <v>494</v>
      </c>
      <c r="L432" s="164">
        <f t="shared" si="57"/>
        <v>0</v>
      </c>
      <c r="M432" s="148">
        <f>(1808.38+70*5)</f>
        <v>2158.38</v>
      </c>
      <c r="N432" s="10"/>
      <c r="O432" s="205"/>
      <c r="P432" s="205"/>
      <c r="Q432" s="206"/>
      <c r="R432" s="206"/>
      <c r="S432" s="206"/>
      <c r="T432" s="206"/>
      <c r="U432" s="206"/>
      <c r="V432" s="206"/>
      <c r="W432" s="206"/>
      <c r="X432" s="206"/>
      <c r="Y432" s="206"/>
      <c r="Z432" s="206"/>
    </row>
    <row r="433" spans="1:26" s="217" customFormat="1" ht="22.75" customHeight="1">
      <c r="A433" s="208"/>
      <c r="B433" s="214" t="s">
        <v>317</v>
      </c>
      <c r="C433" s="172">
        <v>400</v>
      </c>
      <c r="D433" s="172">
        <v>400</v>
      </c>
      <c r="E433" s="82">
        <v>660</v>
      </c>
      <c r="F433" s="172">
        <v>660</v>
      </c>
      <c r="G433" s="82">
        <f t="shared" si="56"/>
        <v>0</v>
      </c>
      <c r="H433" s="164">
        <v>660</v>
      </c>
      <c r="I433" s="172">
        <v>500</v>
      </c>
      <c r="J433" s="164">
        <v>550</v>
      </c>
      <c r="K433" s="209"/>
      <c r="L433" s="164">
        <f t="shared" si="57"/>
        <v>110</v>
      </c>
      <c r="M433" s="204"/>
      <c r="N433" s="10"/>
      <c r="O433" s="205"/>
      <c r="P433" s="205"/>
      <c r="Q433" s="206"/>
      <c r="R433" s="206"/>
      <c r="S433" s="206"/>
      <c r="T433" s="206"/>
      <c r="U433" s="206"/>
      <c r="V433" s="206"/>
      <c r="W433" s="206"/>
      <c r="X433" s="206"/>
      <c r="Y433" s="206"/>
      <c r="Z433" s="206"/>
    </row>
    <row r="434" spans="1:26" s="217" customFormat="1" ht="22.75" customHeight="1">
      <c r="A434" s="208"/>
      <c r="B434" s="214" t="s">
        <v>318</v>
      </c>
      <c r="C434" s="172">
        <v>500</v>
      </c>
      <c r="D434" s="172">
        <v>500</v>
      </c>
      <c r="E434" s="82">
        <v>850</v>
      </c>
      <c r="F434" s="164">
        <v>850</v>
      </c>
      <c r="G434" s="82">
        <f t="shared" si="56"/>
        <v>0</v>
      </c>
      <c r="H434" s="164">
        <v>850</v>
      </c>
      <c r="I434" s="172">
        <v>500</v>
      </c>
      <c r="J434" s="164">
        <f>500+200+50</f>
        <v>750</v>
      </c>
      <c r="K434" s="174">
        <v>1200</v>
      </c>
      <c r="L434" s="164">
        <f t="shared" si="57"/>
        <v>100</v>
      </c>
      <c r="M434" s="204"/>
      <c r="N434" s="10"/>
      <c r="O434" s="205"/>
      <c r="P434" s="205"/>
      <c r="Q434" s="206"/>
      <c r="R434" s="206"/>
      <c r="S434" s="206"/>
      <c r="T434" s="206"/>
      <c r="U434" s="206"/>
      <c r="V434" s="206"/>
      <c r="W434" s="206"/>
      <c r="X434" s="206"/>
      <c r="Y434" s="206"/>
      <c r="Z434" s="206"/>
    </row>
    <row r="435" spans="1:26" s="217" customFormat="1" ht="22.75" customHeight="1">
      <c r="A435" s="208"/>
      <c r="B435" s="214" t="s">
        <v>495</v>
      </c>
      <c r="C435" s="172">
        <v>20</v>
      </c>
      <c r="D435" s="172">
        <v>20</v>
      </c>
      <c r="E435" s="82">
        <v>30</v>
      </c>
      <c r="F435" s="172">
        <v>30</v>
      </c>
      <c r="G435" s="82">
        <f t="shared" si="56"/>
        <v>0</v>
      </c>
      <c r="H435" s="164">
        <v>30</v>
      </c>
      <c r="I435" s="172">
        <v>30</v>
      </c>
      <c r="J435" s="164">
        <v>30</v>
      </c>
      <c r="K435" s="209"/>
      <c r="L435" s="164">
        <f t="shared" si="57"/>
        <v>0</v>
      </c>
      <c r="M435" s="204"/>
      <c r="N435" s="10"/>
      <c r="O435" s="205"/>
      <c r="P435" s="205"/>
      <c r="Q435" s="206"/>
      <c r="R435" s="206"/>
      <c r="S435" s="206"/>
      <c r="T435" s="206"/>
      <c r="U435" s="206"/>
      <c r="V435" s="206"/>
      <c r="W435" s="206"/>
      <c r="X435" s="206"/>
      <c r="Y435" s="206"/>
      <c r="Z435" s="206"/>
    </row>
    <row r="436" spans="1:26" s="217" customFormat="1" ht="22.75" customHeight="1">
      <c r="A436" s="208"/>
      <c r="B436" s="214" t="s">
        <v>496</v>
      </c>
      <c r="C436" s="172">
        <v>50</v>
      </c>
      <c r="D436" s="172">
        <v>50</v>
      </c>
      <c r="E436" s="82">
        <v>50</v>
      </c>
      <c r="F436" s="172">
        <v>50</v>
      </c>
      <c r="G436" s="82">
        <f t="shared" si="56"/>
        <v>0</v>
      </c>
      <c r="H436" s="164">
        <v>50</v>
      </c>
      <c r="I436" s="172" t="e">
        <f>#REF!</f>
        <v>#REF!</v>
      </c>
      <c r="J436" s="164">
        <f>F436</f>
        <v>50</v>
      </c>
      <c r="K436" s="209"/>
      <c r="L436" s="164">
        <f t="shared" si="57"/>
        <v>0</v>
      </c>
      <c r="M436" s="204"/>
      <c r="N436" s="10"/>
      <c r="O436" s="205"/>
      <c r="P436" s="205"/>
      <c r="Q436" s="206"/>
      <c r="R436" s="206"/>
      <c r="S436" s="206"/>
      <c r="T436" s="206"/>
      <c r="U436" s="206"/>
      <c r="V436" s="206"/>
      <c r="W436" s="206"/>
      <c r="X436" s="206"/>
      <c r="Y436" s="206"/>
      <c r="Z436" s="206"/>
    </row>
    <row r="437" spans="1:26" s="217" customFormat="1" ht="22.75" customHeight="1">
      <c r="A437" s="208"/>
      <c r="B437" s="214" t="s">
        <v>497</v>
      </c>
      <c r="C437" s="172">
        <v>20</v>
      </c>
      <c r="D437" s="172">
        <v>20</v>
      </c>
      <c r="E437" s="82">
        <v>30</v>
      </c>
      <c r="F437" s="172">
        <v>30</v>
      </c>
      <c r="G437" s="82">
        <f t="shared" si="56"/>
        <v>0</v>
      </c>
      <c r="H437" s="164">
        <v>30</v>
      </c>
      <c r="I437" s="172" t="e">
        <f>#REF!</f>
        <v>#REF!</v>
      </c>
      <c r="J437" s="164">
        <v>30</v>
      </c>
      <c r="K437" s="209"/>
      <c r="L437" s="164">
        <f t="shared" si="57"/>
        <v>0</v>
      </c>
      <c r="M437" s="204"/>
      <c r="N437" s="10"/>
      <c r="O437" s="205"/>
      <c r="P437" s="205"/>
      <c r="Q437" s="206"/>
      <c r="R437" s="206"/>
      <c r="S437" s="206"/>
      <c r="T437" s="206"/>
      <c r="U437" s="206"/>
      <c r="V437" s="206"/>
      <c r="W437" s="206"/>
      <c r="X437" s="206"/>
      <c r="Y437" s="206"/>
      <c r="Z437" s="206"/>
    </row>
    <row r="438" spans="1:26" s="217" customFormat="1" ht="22.75" customHeight="1">
      <c r="A438" s="208"/>
      <c r="B438" s="214" t="s">
        <v>498</v>
      </c>
      <c r="C438" s="172">
        <v>20</v>
      </c>
      <c r="D438" s="172">
        <v>20</v>
      </c>
      <c r="E438" s="82">
        <v>20</v>
      </c>
      <c r="F438" s="172">
        <v>20</v>
      </c>
      <c r="G438" s="82">
        <f t="shared" si="56"/>
        <v>0</v>
      </c>
      <c r="H438" s="164">
        <v>20</v>
      </c>
      <c r="I438" s="172">
        <v>20</v>
      </c>
      <c r="J438" s="164">
        <v>20</v>
      </c>
      <c r="K438" s="209"/>
      <c r="L438" s="164">
        <f t="shared" si="57"/>
        <v>0</v>
      </c>
      <c r="M438" s="204"/>
      <c r="N438" s="10"/>
      <c r="O438" s="205"/>
      <c r="P438" s="205"/>
      <c r="Q438" s="206"/>
      <c r="R438" s="206"/>
      <c r="S438" s="206"/>
      <c r="T438" s="206"/>
      <c r="U438" s="206"/>
      <c r="V438" s="206"/>
      <c r="W438" s="206"/>
      <c r="X438" s="206"/>
      <c r="Y438" s="206"/>
      <c r="Z438" s="206"/>
    </row>
    <row r="439" spans="1:26" s="217" customFormat="1" ht="22.75" customHeight="1">
      <c r="A439" s="208"/>
      <c r="B439" s="214" t="s">
        <v>499</v>
      </c>
      <c r="C439" s="172">
        <v>50</v>
      </c>
      <c r="D439" s="172">
        <v>50</v>
      </c>
      <c r="E439" s="82">
        <v>50</v>
      </c>
      <c r="F439" s="172">
        <v>50</v>
      </c>
      <c r="G439" s="82">
        <f t="shared" si="56"/>
        <v>0</v>
      </c>
      <c r="H439" s="164">
        <v>50</v>
      </c>
      <c r="I439" s="172">
        <v>50</v>
      </c>
      <c r="J439" s="164">
        <v>50</v>
      </c>
      <c r="K439" s="209"/>
      <c r="L439" s="164">
        <f t="shared" si="57"/>
        <v>0</v>
      </c>
      <c r="M439" s="204"/>
      <c r="N439" s="10"/>
      <c r="O439" s="205"/>
      <c r="P439" s="205"/>
      <c r="Q439" s="206"/>
      <c r="R439" s="206"/>
      <c r="S439" s="206"/>
      <c r="T439" s="206"/>
      <c r="U439" s="206"/>
      <c r="V439" s="206"/>
      <c r="W439" s="206"/>
      <c r="X439" s="206"/>
      <c r="Y439" s="206"/>
      <c r="Z439" s="206"/>
    </row>
    <row r="440" spans="1:26" s="217" customFormat="1" ht="22.75" customHeight="1">
      <c r="A440" s="208"/>
      <c r="B440" s="214" t="s">
        <v>500</v>
      </c>
      <c r="C440" s="172">
        <v>20</v>
      </c>
      <c r="D440" s="172">
        <v>20</v>
      </c>
      <c r="E440" s="82">
        <v>10</v>
      </c>
      <c r="F440" s="164">
        <v>20</v>
      </c>
      <c r="G440" s="82">
        <f t="shared" si="56"/>
        <v>10</v>
      </c>
      <c r="H440" s="164">
        <v>10</v>
      </c>
      <c r="I440" s="164">
        <v>10</v>
      </c>
      <c r="J440" s="164">
        <v>10</v>
      </c>
      <c r="K440" s="209"/>
      <c r="L440" s="164">
        <f t="shared" si="57"/>
        <v>10</v>
      </c>
      <c r="M440" s="204"/>
      <c r="N440" s="10"/>
      <c r="O440" s="205"/>
      <c r="P440" s="205"/>
      <c r="Q440" s="206"/>
      <c r="R440" s="206"/>
      <c r="S440" s="206"/>
      <c r="T440" s="206"/>
      <c r="U440" s="206"/>
      <c r="V440" s="206"/>
      <c r="W440" s="206"/>
      <c r="X440" s="206"/>
      <c r="Y440" s="206"/>
      <c r="Z440" s="206"/>
    </row>
    <row r="441" spans="1:26" s="217" customFormat="1" ht="22.75" hidden="1" customHeight="1">
      <c r="A441" s="208"/>
      <c r="B441" s="214" t="s">
        <v>501</v>
      </c>
      <c r="C441" s="172">
        <v>20</v>
      </c>
      <c r="D441" s="172">
        <v>20</v>
      </c>
      <c r="E441" s="82">
        <v>0</v>
      </c>
      <c r="F441" s="164"/>
      <c r="G441" s="82">
        <f t="shared" si="56"/>
        <v>0</v>
      </c>
      <c r="H441" s="164">
        <v>0</v>
      </c>
      <c r="I441" s="164">
        <v>80</v>
      </c>
      <c r="J441" s="164">
        <v>0</v>
      </c>
      <c r="K441" s="209"/>
      <c r="L441" s="164">
        <f t="shared" si="57"/>
        <v>0</v>
      </c>
      <c r="M441" s="204"/>
      <c r="N441" s="10"/>
      <c r="O441" s="205"/>
      <c r="P441" s="205"/>
      <c r="Q441" s="206"/>
      <c r="R441" s="206"/>
      <c r="S441" s="206"/>
      <c r="T441" s="206"/>
      <c r="U441" s="206"/>
      <c r="V441" s="206"/>
      <c r="W441" s="206"/>
      <c r="X441" s="206"/>
      <c r="Y441" s="206"/>
      <c r="Z441" s="206"/>
    </row>
    <row r="442" spans="1:26" s="217" customFormat="1" ht="22.75" customHeight="1">
      <c r="A442" s="208"/>
      <c r="B442" s="214" t="s">
        <v>502</v>
      </c>
      <c r="C442" s="172">
        <v>20</v>
      </c>
      <c r="D442" s="172">
        <v>20</v>
      </c>
      <c r="E442" s="82">
        <v>15</v>
      </c>
      <c r="F442" s="164">
        <v>15</v>
      </c>
      <c r="G442" s="82">
        <f t="shared" si="56"/>
        <v>0</v>
      </c>
      <c r="H442" s="164">
        <v>15</v>
      </c>
      <c r="I442" s="164">
        <v>15</v>
      </c>
      <c r="J442" s="164">
        <v>15</v>
      </c>
      <c r="K442" s="209"/>
      <c r="L442" s="164">
        <f t="shared" si="57"/>
        <v>0</v>
      </c>
      <c r="M442" s="204"/>
      <c r="N442" s="10"/>
      <c r="O442" s="205"/>
      <c r="P442" s="205"/>
      <c r="Q442" s="206"/>
      <c r="R442" s="206"/>
      <c r="S442" s="206"/>
      <c r="T442" s="206"/>
      <c r="U442" s="206"/>
      <c r="V442" s="206"/>
      <c r="W442" s="206"/>
      <c r="X442" s="206"/>
      <c r="Y442" s="206"/>
      <c r="Z442" s="206"/>
    </row>
    <row r="443" spans="1:26" s="323" customFormat="1" ht="22.75" customHeight="1">
      <c r="A443" s="208"/>
      <c r="B443" s="214" t="s">
        <v>503</v>
      </c>
      <c r="C443" s="172">
        <v>30</v>
      </c>
      <c r="D443" s="172">
        <v>30</v>
      </c>
      <c r="E443" s="82">
        <v>30</v>
      </c>
      <c r="F443" s="164">
        <v>30</v>
      </c>
      <c r="G443" s="82">
        <f t="shared" si="56"/>
        <v>0</v>
      </c>
      <c r="H443" s="164">
        <v>30</v>
      </c>
      <c r="I443" s="164">
        <v>30</v>
      </c>
      <c r="J443" s="164">
        <v>30</v>
      </c>
      <c r="K443" s="209"/>
      <c r="L443" s="164">
        <f t="shared" si="57"/>
        <v>0</v>
      </c>
      <c r="M443" s="234"/>
      <c r="N443" s="10"/>
      <c r="O443" s="235"/>
      <c r="P443" s="235"/>
      <c r="Q443" s="236"/>
      <c r="R443" s="236"/>
      <c r="S443" s="236"/>
      <c r="T443" s="236"/>
      <c r="U443" s="236"/>
      <c r="V443" s="236"/>
      <c r="W443" s="236"/>
      <c r="X443" s="236"/>
      <c r="Y443" s="236"/>
      <c r="Z443" s="236"/>
    </row>
    <row r="444" spans="1:26" s="323" customFormat="1" ht="22.75" hidden="1" customHeight="1">
      <c r="A444" s="208"/>
      <c r="B444" s="214" t="s">
        <v>504</v>
      </c>
      <c r="C444" s="172"/>
      <c r="D444" s="172"/>
      <c r="E444" s="82">
        <v>0</v>
      </c>
      <c r="F444" s="164"/>
      <c r="G444" s="82">
        <f t="shared" si="56"/>
        <v>0</v>
      </c>
      <c r="H444" s="164">
        <v>100</v>
      </c>
      <c r="I444" s="164"/>
      <c r="J444" s="164">
        <v>150</v>
      </c>
      <c r="K444" s="209"/>
      <c r="L444" s="164">
        <f t="shared" si="57"/>
        <v>-150</v>
      </c>
      <c r="M444" s="234"/>
      <c r="N444" s="10"/>
      <c r="O444" s="235"/>
      <c r="P444" s="235"/>
      <c r="Q444" s="236"/>
      <c r="R444" s="236"/>
      <c r="S444" s="236"/>
      <c r="T444" s="236"/>
      <c r="U444" s="236"/>
      <c r="V444" s="236"/>
      <c r="W444" s="236"/>
      <c r="X444" s="236"/>
      <c r="Y444" s="236"/>
      <c r="Z444" s="236"/>
    </row>
    <row r="445" spans="1:26" s="323" customFormat="1" ht="22.75" customHeight="1">
      <c r="A445" s="208"/>
      <c r="B445" s="214" t="s">
        <v>505</v>
      </c>
      <c r="C445" s="172">
        <v>30</v>
      </c>
      <c r="D445" s="172">
        <v>30</v>
      </c>
      <c r="E445" s="82">
        <v>140</v>
      </c>
      <c r="F445" s="164">
        <v>140</v>
      </c>
      <c r="G445" s="82">
        <f t="shared" si="56"/>
        <v>0</v>
      </c>
      <c r="H445" s="164">
        <v>140</v>
      </c>
      <c r="I445" s="164">
        <f>20+100</f>
        <v>120</v>
      </c>
      <c r="J445" s="164">
        <v>140</v>
      </c>
      <c r="K445" s="209"/>
      <c r="L445" s="164">
        <f t="shared" si="57"/>
        <v>0</v>
      </c>
      <c r="M445" s="234"/>
      <c r="N445" s="10"/>
      <c r="O445" s="235"/>
      <c r="P445" s="235"/>
      <c r="Q445" s="236"/>
      <c r="R445" s="236"/>
      <c r="S445" s="236"/>
      <c r="T445" s="236"/>
      <c r="U445" s="236"/>
      <c r="V445" s="236"/>
      <c r="W445" s="236"/>
      <c r="X445" s="236"/>
      <c r="Y445" s="236"/>
      <c r="Z445" s="236"/>
    </row>
    <row r="446" spans="1:26" s="275" customFormat="1" ht="22.75" customHeight="1">
      <c r="A446" s="208"/>
      <c r="B446" s="214" t="s">
        <v>337</v>
      </c>
      <c r="C446" s="172">
        <v>50</v>
      </c>
      <c r="D446" s="172">
        <v>50</v>
      </c>
      <c r="E446" s="82">
        <v>50</v>
      </c>
      <c r="F446" s="164">
        <v>50</v>
      </c>
      <c r="G446" s="82">
        <f t="shared" si="56"/>
        <v>0</v>
      </c>
      <c r="H446" s="164">
        <v>50</v>
      </c>
      <c r="I446" s="164">
        <v>50</v>
      </c>
      <c r="J446" s="164">
        <v>50</v>
      </c>
      <c r="K446" s="209"/>
      <c r="L446" s="164">
        <f t="shared" si="57"/>
        <v>0</v>
      </c>
      <c r="M446" s="149"/>
      <c r="N446" s="55"/>
      <c r="O446" s="150"/>
      <c r="P446" s="150"/>
      <c r="Q446" s="151"/>
      <c r="R446" s="151"/>
      <c r="S446" s="151"/>
      <c r="T446" s="151"/>
      <c r="U446" s="151"/>
      <c r="V446" s="151"/>
      <c r="W446" s="151"/>
      <c r="X446" s="151"/>
      <c r="Y446" s="151"/>
      <c r="Z446" s="151"/>
    </row>
    <row r="447" spans="1:26" s="275" customFormat="1" ht="22.75" hidden="1" customHeight="1">
      <c r="A447" s="208"/>
      <c r="B447" s="214" t="s">
        <v>506</v>
      </c>
      <c r="C447" s="172">
        <v>250</v>
      </c>
      <c r="D447" s="172">
        <v>250</v>
      </c>
      <c r="E447" s="82"/>
      <c r="F447" s="164"/>
      <c r="G447" s="82">
        <f t="shared" si="56"/>
        <v>0</v>
      </c>
      <c r="H447" s="164"/>
      <c r="I447" s="164"/>
      <c r="J447" s="164"/>
      <c r="K447" s="209"/>
      <c r="L447" s="164">
        <f t="shared" si="57"/>
        <v>0</v>
      </c>
      <c r="M447" s="149"/>
      <c r="N447" s="55"/>
      <c r="O447" s="150"/>
      <c r="P447" s="150"/>
      <c r="Q447" s="151"/>
      <c r="R447" s="151"/>
      <c r="S447" s="151"/>
      <c r="T447" s="151"/>
      <c r="U447" s="151"/>
      <c r="V447" s="151"/>
      <c r="W447" s="151"/>
      <c r="X447" s="151"/>
      <c r="Y447" s="151"/>
      <c r="Z447" s="151"/>
    </row>
    <row r="448" spans="1:26" s="217" customFormat="1" ht="22.75" customHeight="1">
      <c r="A448" s="208"/>
      <c r="B448" s="214" t="s">
        <v>507</v>
      </c>
      <c r="C448" s="172">
        <v>50</v>
      </c>
      <c r="D448" s="172">
        <v>50</v>
      </c>
      <c r="E448" s="82">
        <v>50</v>
      </c>
      <c r="F448" s="164">
        <v>50</v>
      </c>
      <c r="G448" s="82">
        <f t="shared" si="56"/>
        <v>0</v>
      </c>
      <c r="H448" s="164">
        <v>50</v>
      </c>
      <c r="I448" s="164">
        <f>12*5</f>
        <v>60</v>
      </c>
      <c r="J448" s="164">
        <f>12*5</f>
        <v>60</v>
      </c>
      <c r="K448" s="209"/>
      <c r="L448" s="164">
        <f t="shared" si="57"/>
        <v>-10</v>
      </c>
      <c r="M448" s="204"/>
      <c r="N448" s="10"/>
      <c r="O448" s="205"/>
      <c r="P448" s="205"/>
      <c r="Q448" s="206"/>
      <c r="R448" s="206"/>
      <c r="S448" s="206"/>
      <c r="T448" s="206"/>
      <c r="U448" s="206"/>
      <c r="V448" s="206"/>
      <c r="W448" s="206"/>
      <c r="X448" s="206"/>
      <c r="Y448" s="206"/>
      <c r="Z448" s="206"/>
    </row>
    <row r="449" spans="1:26" s="217" customFormat="1" ht="34.200000000000003" customHeight="1">
      <c r="A449" s="208"/>
      <c r="B449" s="214" t="s">
        <v>508</v>
      </c>
      <c r="C449" s="172"/>
      <c r="D449" s="172"/>
      <c r="E449" s="82">
        <v>60</v>
      </c>
      <c r="F449" s="164">
        <v>60</v>
      </c>
      <c r="G449" s="82">
        <f t="shared" si="56"/>
        <v>0</v>
      </c>
      <c r="H449" s="164">
        <v>60</v>
      </c>
      <c r="I449" s="164"/>
      <c r="J449" s="164"/>
      <c r="K449" s="209"/>
      <c r="L449" s="164">
        <f t="shared" si="57"/>
        <v>60</v>
      </c>
      <c r="M449" s="204"/>
      <c r="N449" s="10"/>
      <c r="O449" s="205"/>
      <c r="P449" s="205"/>
      <c r="Q449" s="206"/>
      <c r="R449" s="206"/>
      <c r="S449" s="206"/>
      <c r="T449" s="206"/>
      <c r="U449" s="206"/>
      <c r="V449" s="206"/>
      <c r="W449" s="206"/>
      <c r="X449" s="206"/>
      <c r="Y449" s="206"/>
      <c r="Z449" s="206"/>
    </row>
    <row r="450" spans="1:26" s="323" customFormat="1" ht="27" hidden="1" customHeight="1">
      <c r="A450" s="208"/>
      <c r="B450" s="214" t="s">
        <v>509</v>
      </c>
      <c r="C450" s="134">
        <v>50</v>
      </c>
      <c r="D450" s="134">
        <v>50</v>
      </c>
      <c r="E450" s="82"/>
      <c r="F450" s="134"/>
      <c r="G450" s="82">
        <f t="shared" si="56"/>
        <v>0</v>
      </c>
      <c r="H450" s="164"/>
      <c r="I450" s="172">
        <v>25</v>
      </c>
      <c r="J450" s="164">
        <v>0</v>
      </c>
      <c r="K450" s="209"/>
      <c r="L450" s="164"/>
      <c r="M450" s="174">
        <v>50</v>
      </c>
      <c r="N450" s="10"/>
      <c r="O450" s="235"/>
      <c r="P450" s="235"/>
      <c r="Q450" s="236"/>
      <c r="R450" s="236"/>
      <c r="S450" s="236"/>
      <c r="T450" s="236"/>
      <c r="U450" s="236"/>
      <c r="V450" s="236"/>
      <c r="W450" s="236"/>
      <c r="X450" s="236"/>
      <c r="Y450" s="236"/>
      <c r="Z450" s="236"/>
    </row>
    <row r="451" spans="1:26" s="323" customFormat="1" ht="27" hidden="1" customHeight="1">
      <c r="A451" s="208"/>
      <c r="B451" s="214" t="s">
        <v>510</v>
      </c>
      <c r="C451" s="134"/>
      <c r="D451" s="134"/>
      <c r="E451" s="82"/>
      <c r="F451" s="134"/>
      <c r="G451" s="82">
        <f t="shared" si="56"/>
        <v>0</v>
      </c>
      <c r="H451" s="164"/>
      <c r="I451" s="172"/>
      <c r="J451" s="164"/>
      <c r="K451" s="209"/>
      <c r="L451" s="164"/>
      <c r="M451" s="174">
        <v>70</v>
      </c>
      <c r="N451" s="10"/>
      <c r="O451" s="235"/>
      <c r="P451" s="235"/>
      <c r="Q451" s="236"/>
      <c r="R451" s="236"/>
      <c r="S451" s="236"/>
      <c r="T451" s="236"/>
      <c r="U451" s="236"/>
      <c r="V451" s="236"/>
      <c r="W451" s="236"/>
      <c r="X451" s="236"/>
      <c r="Y451" s="236"/>
      <c r="Z451" s="236"/>
    </row>
    <row r="452" spans="1:26" s="207" customFormat="1" ht="39.799999999999997" hidden="1" customHeight="1">
      <c r="A452" s="208"/>
      <c r="B452" s="145" t="s">
        <v>212</v>
      </c>
      <c r="C452" s="172">
        <v>48</v>
      </c>
      <c r="D452" s="172">
        <v>48</v>
      </c>
      <c r="E452" s="82">
        <v>160</v>
      </c>
      <c r="F452" s="172"/>
      <c r="G452" s="82">
        <f t="shared" si="56"/>
        <v>-160</v>
      </c>
      <c r="H452" s="164">
        <v>160</v>
      </c>
      <c r="I452" s="172">
        <v>120</v>
      </c>
      <c r="J452" s="164">
        <v>120</v>
      </c>
      <c r="K452" s="209"/>
      <c r="L452" s="164">
        <f>F452-J452</f>
        <v>-120</v>
      </c>
      <c r="M452" s="204"/>
      <c r="N452" s="10"/>
      <c r="O452" s="205"/>
      <c r="P452" s="205"/>
      <c r="Q452" s="206"/>
      <c r="R452" s="206"/>
      <c r="S452" s="206"/>
      <c r="T452" s="206"/>
      <c r="U452" s="206"/>
      <c r="V452" s="206"/>
      <c r="W452" s="206"/>
      <c r="X452" s="206"/>
      <c r="Y452" s="206"/>
      <c r="Z452" s="206"/>
    </row>
    <row r="453" spans="1:26" s="323" customFormat="1" ht="27" customHeight="1">
      <c r="A453" s="208"/>
      <c r="B453" s="214" t="s">
        <v>511</v>
      </c>
      <c r="C453" s="134"/>
      <c r="D453" s="134"/>
      <c r="E453" s="82">
        <v>30</v>
      </c>
      <c r="F453" s="134">
        <v>30</v>
      </c>
      <c r="G453" s="82">
        <f t="shared" si="56"/>
        <v>0</v>
      </c>
      <c r="H453" s="164">
        <v>30</v>
      </c>
      <c r="I453" s="172"/>
      <c r="J453" s="164"/>
      <c r="K453" s="209"/>
      <c r="L453" s="164">
        <f t="shared" ref="L453:L488" si="58">F453-J453</f>
        <v>30</v>
      </c>
      <c r="M453" s="234"/>
      <c r="N453" s="10"/>
      <c r="O453" s="235"/>
      <c r="P453" s="235"/>
      <c r="Q453" s="236"/>
      <c r="R453" s="236"/>
      <c r="S453" s="236"/>
      <c r="T453" s="236"/>
      <c r="U453" s="236"/>
      <c r="V453" s="236"/>
      <c r="W453" s="236"/>
      <c r="X453" s="236"/>
      <c r="Y453" s="236"/>
      <c r="Z453" s="236"/>
    </row>
    <row r="454" spans="1:26" s="323" customFormat="1" ht="27" customHeight="1">
      <c r="A454" s="208"/>
      <c r="B454" s="214" t="s">
        <v>512</v>
      </c>
      <c r="C454" s="134"/>
      <c r="D454" s="134"/>
      <c r="E454" s="82"/>
      <c r="F454" s="134">
        <v>200</v>
      </c>
      <c r="G454" s="82">
        <f>F454-E454</f>
        <v>200</v>
      </c>
      <c r="H454" s="164"/>
      <c r="I454" s="172"/>
      <c r="J454" s="164"/>
      <c r="K454" s="180">
        <v>168</v>
      </c>
      <c r="L454" s="164"/>
      <c r="M454" s="234"/>
      <c r="N454" s="10"/>
      <c r="O454" s="235"/>
      <c r="P454" s="235"/>
      <c r="Q454" s="236"/>
      <c r="R454" s="236"/>
      <c r="S454" s="236"/>
      <c r="T454" s="236"/>
      <c r="U454" s="236"/>
      <c r="V454" s="236"/>
      <c r="W454" s="236"/>
      <c r="X454" s="236"/>
      <c r="Y454" s="236"/>
      <c r="Z454" s="236"/>
    </row>
    <row r="455" spans="1:26" s="323" customFormat="1" ht="27" hidden="1" customHeight="1">
      <c r="A455" s="208"/>
      <c r="B455" s="214" t="s">
        <v>513</v>
      </c>
      <c r="C455" s="134"/>
      <c r="D455" s="134"/>
      <c r="E455" s="82"/>
      <c r="F455" s="134"/>
      <c r="G455" s="82">
        <f>F455-E455</f>
        <v>0</v>
      </c>
      <c r="H455" s="164"/>
      <c r="I455" s="172"/>
      <c r="J455" s="164"/>
      <c r="K455" s="180">
        <v>200</v>
      </c>
      <c r="L455" s="164"/>
      <c r="M455" s="234"/>
      <c r="N455" s="10"/>
      <c r="O455" s="235"/>
      <c r="P455" s="235"/>
      <c r="Q455" s="236"/>
      <c r="R455" s="236"/>
      <c r="S455" s="236"/>
      <c r="T455" s="236"/>
      <c r="U455" s="236"/>
      <c r="V455" s="236"/>
      <c r="W455" s="236"/>
      <c r="X455" s="236"/>
      <c r="Y455" s="236"/>
      <c r="Z455" s="236"/>
    </row>
    <row r="456" spans="1:26" s="323" customFormat="1" ht="27" hidden="1" customHeight="1">
      <c r="A456" s="208"/>
      <c r="B456" s="214" t="s">
        <v>514</v>
      </c>
      <c r="C456" s="134"/>
      <c r="D456" s="134"/>
      <c r="E456" s="82"/>
      <c r="F456" s="134"/>
      <c r="G456" s="82">
        <f>F456-E456</f>
        <v>0</v>
      </c>
      <c r="H456" s="164"/>
      <c r="I456" s="172"/>
      <c r="J456" s="164"/>
      <c r="K456" s="180">
        <v>100</v>
      </c>
      <c r="L456" s="164"/>
      <c r="M456" s="234"/>
      <c r="N456" s="10"/>
      <c r="O456" s="235"/>
      <c r="P456" s="235"/>
      <c r="Q456" s="236"/>
      <c r="R456" s="236"/>
      <c r="S456" s="236"/>
      <c r="T456" s="236"/>
      <c r="U456" s="236"/>
      <c r="V456" s="236"/>
      <c r="W456" s="236"/>
      <c r="X456" s="236"/>
      <c r="Y456" s="236"/>
      <c r="Z456" s="236"/>
    </row>
    <row r="457" spans="1:26" s="323" customFormat="1" ht="27" hidden="1" customHeight="1">
      <c r="A457" s="208"/>
      <c r="B457" s="214" t="s">
        <v>515</v>
      </c>
      <c r="C457" s="134"/>
      <c r="D457" s="134"/>
      <c r="E457" s="82"/>
      <c r="F457" s="134"/>
      <c r="G457" s="82">
        <f>F457-E457</f>
        <v>0</v>
      </c>
      <c r="H457" s="164"/>
      <c r="I457" s="172"/>
      <c r="J457" s="164"/>
      <c r="K457" s="180">
        <v>100</v>
      </c>
      <c r="L457" s="164"/>
      <c r="M457" s="234"/>
      <c r="N457" s="10"/>
      <c r="O457" s="235"/>
      <c r="P457" s="235"/>
      <c r="Q457" s="236"/>
      <c r="R457" s="236"/>
      <c r="S457" s="236"/>
      <c r="T457" s="236"/>
      <c r="U457" s="236"/>
      <c r="V457" s="236"/>
      <c r="W457" s="236"/>
      <c r="X457" s="236"/>
      <c r="Y457" s="236"/>
      <c r="Z457" s="236"/>
    </row>
    <row r="458" spans="1:26" s="143" customFormat="1" ht="28" customHeight="1">
      <c r="A458" s="130">
        <v>3</v>
      </c>
      <c r="B458" s="58" t="s">
        <v>516</v>
      </c>
      <c r="C458" s="59" t="e">
        <f>C459+C489+C504+C516+C525+#REF!</f>
        <v>#REF!</v>
      </c>
      <c r="D458" s="59" t="e">
        <f>D459+D489+D504+D516+D525+#REF!</f>
        <v>#REF!</v>
      </c>
      <c r="E458" s="90">
        <f t="shared" ref="E458:J458" si="59">E459+E489+E504+E516+E525</f>
        <v>5522.9</v>
      </c>
      <c r="F458" s="62">
        <f t="shared" si="59"/>
        <v>6722.0335999999998</v>
      </c>
      <c r="G458" s="62">
        <f t="shared" si="59"/>
        <v>1199.1335999999999</v>
      </c>
      <c r="H458" s="62">
        <f t="shared" si="59"/>
        <v>18494.399969999999</v>
      </c>
      <c r="I458" s="62" t="e">
        <f t="shared" si="59"/>
        <v>#REF!</v>
      </c>
      <c r="J458" s="62">
        <f t="shared" si="59"/>
        <v>19224.400000000001</v>
      </c>
      <c r="K458" s="118"/>
      <c r="L458" s="59">
        <f t="shared" si="58"/>
        <v>-12502.366400000003</v>
      </c>
      <c r="M458" s="146">
        <f>F458-E458</f>
        <v>1199.1336000000001</v>
      </c>
      <c r="N458" s="10">
        <f>E460+E490+E506+E517+E527</f>
        <v>3512</v>
      </c>
      <c r="O458" s="94"/>
      <c r="P458" s="94"/>
      <c r="Q458" s="95"/>
      <c r="R458" s="95"/>
      <c r="S458" s="95"/>
      <c r="T458" s="95"/>
      <c r="U458" s="95"/>
      <c r="V458" s="95"/>
      <c r="W458" s="95"/>
      <c r="X458" s="95"/>
      <c r="Y458" s="95"/>
      <c r="Z458" s="95"/>
    </row>
    <row r="459" spans="1:26" s="247" customFormat="1" ht="24.75" customHeight="1">
      <c r="A459" s="130" t="s">
        <v>109</v>
      </c>
      <c r="B459" s="58" t="s">
        <v>517</v>
      </c>
      <c r="C459" s="59">
        <f>SUM(C460:C477)</f>
        <v>2096.6999999999998</v>
      </c>
      <c r="D459" s="59">
        <f>SUM(D460:D477)</f>
        <v>2096.6999999999998</v>
      </c>
      <c r="E459" s="62">
        <f t="shared" ref="E459:J459" si="60">SUM(E460:E488)</f>
        <v>2717.9</v>
      </c>
      <c r="F459" s="62">
        <f t="shared" si="60"/>
        <v>2889.0335999999998</v>
      </c>
      <c r="G459" s="62">
        <f t="shared" si="60"/>
        <v>171.13359999999994</v>
      </c>
      <c r="H459" s="62">
        <f t="shared" si="60"/>
        <v>4604.4999939999998</v>
      </c>
      <c r="I459" s="62" t="e">
        <f t="shared" si="60"/>
        <v>#REF!</v>
      </c>
      <c r="J459" s="62">
        <f t="shared" si="60"/>
        <v>4593</v>
      </c>
      <c r="K459" s="118"/>
      <c r="L459" s="59">
        <f>SUM(L460:L488)</f>
        <v>-1772.9664</v>
      </c>
      <c r="M459" s="154">
        <f>F459-E459</f>
        <v>171.13359999999966</v>
      </c>
      <c r="N459" s="55"/>
      <c r="O459" s="56"/>
      <c r="P459" s="56"/>
      <c r="Q459" s="246"/>
      <c r="R459" s="246"/>
      <c r="S459" s="246"/>
      <c r="T459" s="246"/>
      <c r="U459" s="246"/>
      <c r="V459" s="246"/>
      <c r="W459" s="246"/>
      <c r="X459" s="246"/>
      <c r="Y459" s="246"/>
      <c r="Z459" s="246"/>
    </row>
    <row r="460" spans="1:26" s="152" customFormat="1" ht="20.95" customHeight="1">
      <c r="A460" s="219"/>
      <c r="B460" s="214" t="s">
        <v>518</v>
      </c>
      <c r="C460" s="172">
        <v>867.5</v>
      </c>
      <c r="D460" s="172">
        <v>867.5</v>
      </c>
      <c r="E460" s="82">
        <v>1367</v>
      </c>
      <c r="F460" s="83">
        <v>1505.3</v>
      </c>
      <c r="G460" s="82">
        <f>F460-E460</f>
        <v>138.29999999999995</v>
      </c>
      <c r="H460" s="164">
        <v>3305.5999940000002</v>
      </c>
      <c r="I460" s="164">
        <v>3427.8943399999998</v>
      </c>
      <c r="J460" s="164">
        <f>3266.3+134.4+10.7+60+0.2</f>
        <v>3471.6</v>
      </c>
      <c r="K460" s="63" t="s">
        <v>519</v>
      </c>
      <c r="L460" s="164">
        <f t="shared" si="58"/>
        <v>-1966.3</v>
      </c>
      <c r="M460" s="324">
        <f>E460+E490+E506+E517+E527</f>
        <v>3512</v>
      </c>
      <c r="N460" s="55"/>
      <c r="O460" s="150"/>
      <c r="P460" s="150"/>
      <c r="Q460" s="151"/>
      <c r="R460" s="151"/>
      <c r="S460" s="151"/>
      <c r="T460" s="151"/>
      <c r="U460" s="151"/>
      <c r="V460" s="151"/>
      <c r="W460" s="151"/>
      <c r="X460" s="151"/>
      <c r="Y460" s="151"/>
      <c r="Z460" s="151"/>
    </row>
    <row r="461" spans="1:26" s="152" customFormat="1" ht="20.95" customHeight="1">
      <c r="A461" s="219"/>
      <c r="B461" s="214" t="s">
        <v>520</v>
      </c>
      <c r="C461" s="172">
        <v>144.9</v>
      </c>
      <c r="D461" s="172">
        <v>144.9</v>
      </c>
      <c r="E461" s="82">
        <v>157.5</v>
      </c>
      <c r="F461" s="83">
        <f>6*25*90%</f>
        <v>135</v>
      </c>
      <c r="G461" s="82">
        <f>F461-E461</f>
        <v>-22.5</v>
      </c>
      <c r="H461" s="164">
        <v>157.5</v>
      </c>
      <c r="I461" s="172">
        <f>7*23*90/100</f>
        <v>144.9</v>
      </c>
      <c r="J461" s="164">
        <f>6*25*90/100</f>
        <v>135</v>
      </c>
      <c r="K461" s="63"/>
      <c r="L461" s="164">
        <f t="shared" si="58"/>
        <v>0</v>
      </c>
      <c r="M461" s="325">
        <f>M460-M459</f>
        <v>3340.8664000000003</v>
      </c>
      <c r="N461" s="55"/>
      <c r="O461" s="150"/>
      <c r="P461" s="150"/>
      <c r="Q461" s="151"/>
      <c r="R461" s="151"/>
      <c r="S461" s="151"/>
      <c r="T461" s="151"/>
      <c r="U461" s="151"/>
      <c r="V461" s="151"/>
      <c r="W461" s="151"/>
      <c r="X461" s="151"/>
      <c r="Y461" s="151"/>
      <c r="Z461" s="151"/>
    </row>
    <row r="462" spans="1:26" s="152" customFormat="1" ht="21.8" customHeight="1">
      <c r="A462" s="219"/>
      <c r="B462" s="214" t="s">
        <v>379</v>
      </c>
      <c r="C462" s="172">
        <v>434.7</v>
      </c>
      <c r="D462" s="172">
        <v>434.7</v>
      </c>
      <c r="E462" s="82">
        <v>11.7</v>
      </c>
      <c r="F462" s="83">
        <f>1*13*90/100</f>
        <v>11.7</v>
      </c>
      <c r="G462" s="82">
        <f t="shared" ref="G462:G488" si="61">F462-E462</f>
        <v>0</v>
      </c>
      <c r="H462" s="81">
        <v>11.7</v>
      </c>
      <c r="I462" s="164"/>
      <c r="J462" s="81">
        <f>1*13*90/100</f>
        <v>11.7</v>
      </c>
      <c r="K462" s="63"/>
      <c r="L462" s="164">
        <f t="shared" si="58"/>
        <v>0</v>
      </c>
      <c r="M462" s="149"/>
      <c r="N462" s="55"/>
      <c r="O462" s="150"/>
      <c r="P462" s="150"/>
      <c r="Q462" s="151"/>
      <c r="R462" s="151"/>
      <c r="S462" s="151"/>
      <c r="T462" s="151"/>
      <c r="U462" s="151"/>
      <c r="V462" s="151"/>
      <c r="W462" s="151"/>
      <c r="X462" s="151"/>
      <c r="Y462" s="151"/>
      <c r="Z462" s="151"/>
    </row>
    <row r="463" spans="1:26" s="241" customFormat="1" ht="21.6" customHeight="1">
      <c r="A463" s="282"/>
      <c r="B463" s="214" t="s">
        <v>73</v>
      </c>
      <c r="C463" s="134"/>
      <c r="D463" s="134"/>
      <c r="E463" s="82"/>
      <c r="F463" s="83">
        <v>69</v>
      </c>
      <c r="G463" s="82">
        <f t="shared" si="61"/>
        <v>69</v>
      </c>
      <c r="H463" s="81"/>
      <c r="I463" s="134"/>
      <c r="J463" s="81"/>
      <c r="K463" s="63"/>
      <c r="L463" s="81"/>
      <c r="M463" s="291"/>
      <c r="N463" s="292"/>
      <c r="O463" s="292"/>
      <c r="P463" s="292"/>
      <c r="Q463" s="292"/>
      <c r="R463" s="292"/>
      <c r="S463" s="292"/>
      <c r="T463" s="240"/>
      <c r="U463" s="240"/>
      <c r="V463" s="240"/>
      <c r="W463" s="240"/>
      <c r="X463" s="240"/>
      <c r="Y463" s="240"/>
      <c r="Z463" s="240"/>
    </row>
    <row r="464" spans="1:26" s="152" customFormat="1" ht="20.95" customHeight="1">
      <c r="A464" s="219"/>
      <c r="B464" s="214" t="s">
        <v>521</v>
      </c>
      <c r="C464" s="172">
        <v>43.2</v>
      </c>
      <c r="D464" s="172">
        <v>43.2</v>
      </c>
      <c r="E464" s="82">
        <v>43.2</v>
      </c>
      <c r="F464" s="172">
        <v>43.2</v>
      </c>
      <c r="G464" s="82">
        <f t="shared" si="61"/>
        <v>0</v>
      </c>
      <c r="H464" s="164">
        <v>43.2</v>
      </c>
      <c r="I464" s="172">
        <v>43.2</v>
      </c>
      <c r="J464" s="164">
        <v>43.2</v>
      </c>
      <c r="K464" s="63"/>
      <c r="L464" s="164">
        <f t="shared" si="58"/>
        <v>0</v>
      </c>
      <c r="M464" s="149"/>
      <c r="N464" s="55"/>
      <c r="O464" s="150"/>
      <c r="P464" s="150"/>
      <c r="Q464" s="151"/>
      <c r="R464" s="151"/>
      <c r="S464" s="151"/>
      <c r="T464" s="151"/>
      <c r="U464" s="151"/>
      <c r="V464" s="151"/>
      <c r="W464" s="151"/>
      <c r="X464" s="151"/>
      <c r="Y464" s="151"/>
      <c r="Z464" s="151"/>
    </row>
    <row r="465" spans="1:26" s="207" customFormat="1" ht="21.8" customHeight="1">
      <c r="A465" s="219"/>
      <c r="B465" s="214" t="s">
        <v>522</v>
      </c>
      <c r="C465" s="172">
        <v>14.4</v>
      </c>
      <c r="D465" s="172">
        <v>14.4</v>
      </c>
      <c r="E465" s="82">
        <v>20</v>
      </c>
      <c r="F465" s="164">
        <f>13.4784+12.3552</f>
        <v>25.833600000000001</v>
      </c>
      <c r="G465" s="82">
        <f t="shared" si="61"/>
        <v>5.8336000000000006</v>
      </c>
      <c r="H465" s="164">
        <v>18</v>
      </c>
      <c r="I465" s="164">
        <v>18</v>
      </c>
      <c r="J465" s="164">
        <v>18</v>
      </c>
      <c r="K465" s="63"/>
      <c r="L465" s="164">
        <f t="shared" si="58"/>
        <v>7.8336000000000006</v>
      </c>
      <c r="M465" s="149"/>
      <c r="N465" s="10"/>
      <c r="O465" s="205"/>
      <c r="P465" s="205"/>
      <c r="Q465" s="206"/>
      <c r="R465" s="206"/>
      <c r="S465" s="206"/>
      <c r="T465" s="206"/>
      <c r="U465" s="206"/>
      <c r="V465" s="206"/>
      <c r="W465" s="206"/>
      <c r="X465" s="206"/>
      <c r="Y465" s="206"/>
      <c r="Z465" s="206"/>
    </row>
    <row r="466" spans="1:26" s="152" customFormat="1" ht="20.95" customHeight="1">
      <c r="A466" s="219"/>
      <c r="B466" s="214" t="s">
        <v>317</v>
      </c>
      <c r="C466" s="172">
        <v>130</v>
      </c>
      <c r="D466" s="172">
        <v>130</v>
      </c>
      <c r="E466" s="82">
        <v>130</v>
      </c>
      <c r="F466" s="164">
        <v>130</v>
      </c>
      <c r="G466" s="82">
        <f t="shared" si="61"/>
        <v>0</v>
      </c>
      <c r="H466" s="164">
        <v>130</v>
      </c>
      <c r="I466" s="164" t="e">
        <f>#REF!</f>
        <v>#REF!</v>
      </c>
      <c r="J466" s="164">
        <v>130</v>
      </c>
      <c r="K466" s="174">
        <v>150</v>
      </c>
      <c r="L466" s="164">
        <f t="shared" si="58"/>
        <v>0</v>
      </c>
      <c r="M466" s="149"/>
      <c r="N466" s="55"/>
      <c r="O466" s="150"/>
      <c r="P466" s="150"/>
      <c r="Q466" s="151"/>
      <c r="R466" s="151"/>
      <c r="S466" s="151"/>
      <c r="T466" s="151"/>
      <c r="U466" s="151"/>
      <c r="V466" s="151"/>
      <c r="W466" s="151"/>
      <c r="X466" s="151"/>
      <c r="Y466" s="151"/>
      <c r="Z466" s="151"/>
    </row>
    <row r="467" spans="1:26" s="152" customFormat="1" ht="20.95" customHeight="1">
      <c r="A467" s="219"/>
      <c r="B467" s="214" t="s">
        <v>318</v>
      </c>
      <c r="C467" s="172">
        <v>170</v>
      </c>
      <c r="D467" s="172">
        <v>170</v>
      </c>
      <c r="E467" s="82">
        <v>200</v>
      </c>
      <c r="F467" s="164">
        <v>200</v>
      </c>
      <c r="G467" s="82">
        <f t="shared" si="61"/>
        <v>0</v>
      </c>
      <c r="H467" s="164">
        <v>200</v>
      </c>
      <c r="I467" s="164">
        <v>170</v>
      </c>
      <c r="J467" s="164">
        <v>200</v>
      </c>
      <c r="K467" s="174">
        <v>250</v>
      </c>
      <c r="L467" s="164">
        <f t="shared" si="58"/>
        <v>0</v>
      </c>
      <c r="M467" s="149"/>
      <c r="N467" s="55"/>
      <c r="O467" s="150"/>
      <c r="P467" s="150"/>
      <c r="Q467" s="151"/>
      <c r="R467" s="151"/>
      <c r="S467" s="151"/>
      <c r="T467" s="151"/>
      <c r="U467" s="151"/>
      <c r="V467" s="151"/>
      <c r="W467" s="151"/>
      <c r="X467" s="151"/>
      <c r="Y467" s="151"/>
      <c r="Z467" s="151"/>
    </row>
    <row r="468" spans="1:26" s="152" customFormat="1" ht="20.95" customHeight="1">
      <c r="A468" s="219"/>
      <c r="B468" s="214" t="s">
        <v>87</v>
      </c>
      <c r="C468" s="172">
        <v>16</v>
      </c>
      <c r="D468" s="172">
        <v>16</v>
      </c>
      <c r="E468" s="82">
        <v>16</v>
      </c>
      <c r="F468" s="164">
        <v>16</v>
      </c>
      <c r="G468" s="82">
        <f t="shared" si="61"/>
        <v>0</v>
      </c>
      <c r="H468" s="164">
        <v>16</v>
      </c>
      <c r="I468" s="164" t="e">
        <f>#REF!</f>
        <v>#REF!</v>
      </c>
      <c r="J468" s="164">
        <v>16</v>
      </c>
      <c r="K468" s="174">
        <v>20</v>
      </c>
      <c r="L468" s="164">
        <f t="shared" si="58"/>
        <v>0</v>
      </c>
      <c r="M468" s="149"/>
      <c r="N468" s="55"/>
      <c r="O468" s="150"/>
      <c r="P468" s="150"/>
      <c r="Q468" s="151"/>
      <c r="R468" s="151"/>
      <c r="S468" s="151"/>
      <c r="T468" s="151"/>
      <c r="U468" s="151"/>
      <c r="V468" s="151"/>
      <c r="W468" s="151"/>
      <c r="X468" s="151"/>
      <c r="Y468" s="151"/>
      <c r="Z468" s="151"/>
    </row>
    <row r="469" spans="1:26" s="152" customFormat="1" ht="20.95" customHeight="1">
      <c r="A469" s="219"/>
      <c r="B469" s="214" t="s">
        <v>523</v>
      </c>
      <c r="C469" s="172">
        <v>40</v>
      </c>
      <c r="D469" s="172">
        <v>40</v>
      </c>
      <c r="E469" s="82">
        <v>40</v>
      </c>
      <c r="F469" s="164">
        <f>40+20</f>
        <v>60</v>
      </c>
      <c r="G469" s="82">
        <f t="shared" si="61"/>
        <v>20</v>
      </c>
      <c r="H469" s="164">
        <v>40</v>
      </c>
      <c r="I469" s="164">
        <v>40</v>
      </c>
      <c r="J469" s="164">
        <v>40</v>
      </c>
      <c r="K469" s="174">
        <v>60</v>
      </c>
      <c r="L469" s="164">
        <f t="shared" si="58"/>
        <v>20</v>
      </c>
      <c r="M469" s="149"/>
      <c r="N469" s="55"/>
      <c r="O469" s="150"/>
      <c r="P469" s="150"/>
      <c r="Q469" s="151"/>
      <c r="R469" s="151"/>
      <c r="S469" s="151"/>
      <c r="T469" s="151"/>
      <c r="U469" s="151"/>
      <c r="V469" s="151"/>
      <c r="W469" s="151"/>
      <c r="X469" s="151"/>
      <c r="Y469" s="151"/>
      <c r="Z469" s="151"/>
    </row>
    <row r="470" spans="1:26" s="152" customFormat="1" ht="39.799999999999997" customHeight="1">
      <c r="A470" s="219"/>
      <c r="B470" s="214" t="s">
        <v>524</v>
      </c>
      <c r="C470" s="172">
        <v>20</v>
      </c>
      <c r="D470" s="172">
        <v>20</v>
      </c>
      <c r="E470" s="82">
        <v>10</v>
      </c>
      <c r="F470" s="164">
        <v>10</v>
      </c>
      <c r="G470" s="82">
        <f t="shared" si="61"/>
        <v>0</v>
      </c>
      <c r="H470" s="164">
        <v>10</v>
      </c>
      <c r="I470" s="164">
        <v>10</v>
      </c>
      <c r="J470" s="164">
        <v>10</v>
      </c>
      <c r="K470" s="174">
        <v>20</v>
      </c>
      <c r="L470" s="164">
        <f t="shared" si="58"/>
        <v>0</v>
      </c>
      <c r="M470" s="149"/>
      <c r="N470" s="55"/>
      <c r="O470" s="150"/>
      <c r="P470" s="150"/>
      <c r="Q470" s="151"/>
      <c r="R470" s="151"/>
      <c r="S470" s="151"/>
      <c r="T470" s="151"/>
      <c r="U470" s="151"/>
      <c r="V470" s="151"/>
      <c r="W470" s="151"/>
      <c r="X470" s="151"/>
      <c r="Y470" s="151"/>
      <c r="Z470" s="151"/>
    </row>
    <row r="471" spans="1:26" s="152" customFormat="1" ht="23.25" customHeight="1">
      <c r="A471" s="219"/>
      <c r="B471" s="214" t="s">
        <v>525</v>
      </c>
      <c r="C471" s="172">
        <v>20</v>
      </c>
      <c r="D471" s="172">
        <v>20</v>
      </c>
      <c r="E471" s="82">
        <v>10</v>
      </c>
      <c r="F471" s="164">
        <v>10</v>
      </c>
      <c r="G471" s="82">
        <f t="shared" si="61"/>
        <v>0</v>
      </c>
      <c r="H471" s="164">
        <v>10</v>
      </c>
      <c r="I471" s="164">
        <v>10</v>
      </c>
      <c r="J471" s="164">
        <v>10</v>
      </c>
      <c r="K471" s="174">
        <v>20</v>
      </c>
      <c r="L471" s="164">
        <f t="shared" si="58"/>
        <v>0</v>
      </c>
      <c r="M471" s="149"/>
      <c r="N471" s="55"/>
      <c r="O471" s="150"/>
      <c r="P471" s="150"/>
      <c r="Q471" s="151"/>
      <c r="R471" s="151"/>
      <c r="S471" s="151"/>
      <c r="T471" s="151"/>
      <c r="U471" s="151"/>
      <c r="V471" s="151"/>
      <c r="W471" s="151"/>
      <c r="X471" s="151"/>
      <c r="Y471" s="151"/>
      <c r="Z471" s="151"/>
    </row>
    <row r="472" spans="1:26" s="152" customFormat="1" ht="23.25" customHeight="1">
      <c r="A472" s="219"/>
      <c r="B472" s="214" t="s">
        <v>526</v>
      </c>
      <c r="C472" s="172">
        <v>50</v>
      </c>
      <c r="D472" s="172">
        <v>50</v>
      </c>
      <c r="E472" s="82">
        <v>100</v>
      </c>
      <c r="F472" s="164">
        <v>100</v>
      </c>
      <c r="G472" s="82">
        <f t="shared" si="61"/>
        <v>0</v>
      </c>
      <c r="H472" s="164">
        <v>100</v>
      </c>
      <c r="I472" s="164">
        <v>70</v>
      </c>
      <c r="J472" s="164">
        <v>100</v>
      </c>
      <c r="K472" s="174">
        <v>100</v>
      </c>
      <c r="L472" s="164">
        <f t="shared" si="58"/>
        <v>0</v>
      </c>
      <c r="M472" s="149"/>
      <c r="N472" s="55"/>
      <c r="O472" s="150"/>
      <c r="P472" s="150"/>
      <c r="Q472" s="151"/>
      <c r="R472" s="151"/>
      <c r="S472" s="151"/>
      <c r="T472" s="151"/>
      <c r="U472" s="151"/>
      <c r="V472" s="151"/>
      <c r="W472" s="151"/>
      <c r="X472" s="151"/>
      <c r="Y472" s="151"/>
      <c r="Z472" s="151"/>
    </row>
    <row r="473" spans="1:26" s="152" customFormat="1" ht="23.25" customHeight="1">
      <c r="A473" s="219"/>
      <c r="B473" s="214" t="s">
        <v>527</v>
      </c>
      <c r="C473" s="172">
        <v>16</v>
      </c>
      <c r="D473" s="172">
        <v>16</v>
      </c>
      <c r="E473" s="82">
        <v>20</v>
      </c>
      <c r="F473" s="164">
        <v>30</v>
      </c>
      <c r="G473" s="82">
        <f t="shared" si="61"/>
        <v>10</v>
      </c>
      <c r="H473" s="164">
        <v>20</v>
      </c>
      <c r="I473" s="164">
        <v>20</v>
      </c>
      <c r="J473" s="164">
        <v>20</v>
      </c>
      <c r="K473" s="174">
        <v>30</v>
      </c>
      <c r="L473" s="164">
        <f t="shared" si="58"/>
        <v>10</v>
      </c>
      <c r="M473" s="149"/>
      <c r="N473" s="55"/>
      <c r="O473" s="150"/>
      <c r="P473" s="150"/>
      <c r="Q473" s="151"/>
      <c r="R473" s="151"/>
      <c r="S473" s="151"/>
      <c r="T473" s="151"/>
      <c r="U473" s="151"/>
      <c r="V473" s="151"/>
      <c r="W473" s="151"/>
      <c r="X473" s="151"/>
      <c r="Y473" s="151"/>
      <c r="Z473" s="151"/>
    </row>
    <row r="474" spans="1:26" s="152" customFormat="1" ht="23.25" hidden="1" customHeight="1">
      <c r="A474" s="219"/>
      <c r="B474" s="214" t="s">
        <v>528</v>
      </c>
      <c r="C474" s="172"/>
      <c r="D474" s="172"/>
      <c r="E474" s="82"/>
      <c r="F474" s="164"/>
      <c r="G474" s="82">
        <f t="shared" si="61"/>
        <v>0</v>
      </c>
      <c r="H474" s="164"/>
      <c r="I474" s="164"/>
      <c r="J474" s="164"/>
      <c r="K474" s="174">
        <v>40</v>
      </c>
      <c r="L474" s="164"/>
      <c r="M474" s="149"/>
      <c r="N474" s="55"/>
      <c r="O474" s="150"/>
      <c r="P474" s="150"/>
      <c r="Q474" s="151"/>
      <c r="R474" s="151"/>
      <c r="S474" s="151"/>
      <c r="T474" s="151"/>
      <c r="U474" s="151"/>
      <c r="V474" s="151"/>
      <c r="W474" s="151"/>
      <c r="X474" s="151"/>
      <c r="Y474" s="151"/>
      <c r="Z474" s="151"/>
    </row>
    <row r="475" spans="1:26" s="152" customFormat="1" ht="34.200000000000003" customHeight="1">
      <c r="A475" s="219"/>
      <c r="B475" s="214" t="s">
        <v>529</v>
      </c>
      <c r="C475" s="172">
        <v>50</v>
      </c>
      <c r="D475" s="172">
        <v>50</v>
      </c>
      <c r="E475" s="82">
        <v>80</v>
      </c>
      <c r="F475" s="164">
        <v>80</v>
      </c>
      <c r="G475" s="82">
        <f t="shared" si="61"/>
        <v>0</v>
      </c>
      <c r="H475" s="164">
        <v>80</v>
      </c>
      <c r="I475" s="164">
        <v>50</v>
      </c>
      <c r="J475" s="164">
        <v>80</v>
      </c>
      <c r="K475" s="174">
        <v>150</v>
      </c>
      <c r="L475" s="164">
        <f t="shared" si="58"/>
        <v>0</v>
      </c>
      <c r="M475" s="149"/>
      <c r="N475" s="55"/>
      <c r="O475" s="150"/>
      <c r="P475" s="150"/>
      <c r="Q475" s="151"/>
      <c r="R475" s="151"/>
      <c r="S475" s="151"/>
      <c r="T475" s="151"/>
      <c r="U475" s="151"/>
      <c r="V475" s="151"/>
      <c r="W475" s="151"/>
      <c r="X475" s="151"/>
      <c r="Y475" s="151"/>
      <c r="Z475" s="151"/>
    </row>
    <row r="476" spans="1:26" s="152" customFormat="1" ht="23.25" customHeight="1">
      <c r="A476" s="219"/>
      <c r="B476" s="214" t="s">
        <v>530</v>
      </c>
      <c r="C476" s="172">
        <v>20</v>
      </c>
      <c r="D476" s="172">
        <v>20</v>
      </c>
      <c r="E476" s="82">
        <v>10</v>
      </c>
      <c r="F476" s="164">
        <v>10</v>
      </c>
      <c r="G476" s="82">
        <f t="shared" si="61"/>
        <v>0</v>
      </c>
      <c r="H476" s="164">
        <v>10</v>
      </c>
      <c r="I476" s="164">
        <v>10</v>
      </c>
      <c r="J476" s="164">
        <v>10</v>
      </c>
      <c r="K476" s="174">
        <v>20</v>
      </c>
      <c r="L476" s="164">
        <f t="shared" si="58"/>
        <v>0</v>
      </c>
      <c r="M476" s="149"/>
      <c r="N476" s="55"/>
      <c r="O476" s="150"/>
      <c r="P476" s="150"/>
      <c r="Q476" s="151"/>
      <c r="R476" s="151"/>
      <c r="S476" s="151"/>
      <c r="T476" s="151"/>
      <c r="U476" s="151"/>
      <c r="V476" s="151"/>
      <c r="W476" s="151"/>
      <c r="X476" s="151"/>
      <c r="Y476" s="151"/>
      <c r="Z476" s="151"/>
    </row>
    <row r="477" spans="1:26" s="152" customFormat="1" ht="23.75" customHeight="1">
      <c r="A477" s="219"/>
      <c r="B477" s="214" t="s">
        <v>531</v>
      </c>
      <c r="C477" s="172">
        <v>60</v>
      </c>
      <c r="D477" s="172">
        <v>60</v>
      </c>
      <c r="E477" s="82">
        <v>100</v>
      </c>
      <c r="F477" s="164">
        <v>100</v>
      </c>
      <c r="G477" s="82">
        <f t="shared" si="61"/>
        <v>0</v>
      </c>
      <c r="H477" s="164">
        <v>100</v>
      </c>
      <c r="I477" s="164">
        <v>60</v>
      </c>
      <c r="J477" s="164">
        <v>100</v>
      </c>
      <c r="K477" s="174">
        <v>150</v>
      </c>
      <c r="L477" s="164">
        <f t="shared" si="58"/>
        <v>0</v>
      </c>
      <c r="M477" s="149">
        <v>-40</v>
      </c>
      <c r="N477" s="55"/>
      <c r="O477" s="150"/>
      <c r="P477" s="150"/>
      <c r="Q477" s="151"/>
      <c r="R477" s="151"/>
      <c r="S477" s="151"/>
      <c r="T477" s="151"/>
      <c r="U477" s="151"/>
      <c r="V477" s="151"/>
      <c r="W477" s="151"/>
      <c r="X477" s="151"/>
      <c r="Y477" s="151"/>
      <c r="Z477" s="151"/>
    </row>
    <row r="478" spans="1:26" s="152" customFormat="1" ht="20.95" customHeight="1">
      <c r="A478" s="219"/>
      <c r="B478" s="214" t="s">
        <v>532</v>
      </c>
      <c r="C478" s="172"/>
      <c r="D478" s="172"/>
      <c r="E478" s="82">
        <v>20</v>
      </c>
      <c r="F478" s="164">
        <v>20</v>
      </c>
      <c r="G478" s="82">
        <f t="shared" si="61"/>
        <v>0</v>
      </c>
      <c r="H478" s="164">
        <v>20</v>
      </c>
      <c r="I478" s="164"/>
      <c r="J478" s="164">
        <v>20</v>
      </c>
      <c r="K478" s="174">
        <v>30</v>
      </c>
      <c r="L478" s="164">
        <f t="shared" si="58"/>
        <v>0</v>
      </c>
      <c r="M478" s="149"/>
      <c r="N478" s="55"/>
      <c r="O478" s="150"/>
      <c r="P478" s="150"/>
      <c r="Q478" s="151"/>
      <c r="R478" s="151"/>
      <c r="S478" s="151"/>
      <c r="T478" s="151"/>
      <c r="U478" s="151"/>
      <c r="V478" s="151"/>
      <c r="W478" s="151"/>
      <c r="X478" s="151"/>
      <c r="Y478" s="151"/>
      <c r="Z478" s="151"/>
    </row>
    <row r="479" spans="1:26" s="152" customFormat="1" ht="20.95" customHeight="1">
      <c r="A479" s="219"/>
      <c r="B479" s="214" t="s">
        <v>533</v>
      </c>
      <c r="C479" s="172"/>
      <c r="D479" s="172"/>
      <c r="E479" s="82">
        <v>25</v>
      </c>
      <c r="F479" s="164">
        <v>25</v>
      </c>
      <c r="G479" s="82">
        <f t="shared" si="61"/>
        <v>0</v>
      </c>
      <c r="H479" s="164">
        <v>25</v>
      </c>
      <c r="I479" s="164"/>
      <c r="J479" s="164">
        <v>25</v>
      </c>
      <c r="K479" s="174">
        <v>35</v>
      </c>
      <c r="L479" s="164">
        <f t="shared" si="58"/>
        <v>0</v>
      </c>
      <c r="M479" s="149"/>
      <c r="N479" s="55"/>
      <c r="O479" s="150"/>
      <c r="P479" s="150"/>
      <c r="Q479" s="151"/>
      <c r="R479" s="151"/>
      <c r="S479" s="151"/>
      <c r="T479" s="151"/>
      <c r="U479" s="151"/>
      <c r="V479" s="151"/>
      <c r="W479" s="151"/>
      <c r="X479" s="151"/>
      <c r="Y479" s="151"/>
      <c r="Z479" s="151"/>
    </row>
    <row r="480" spans="1:26" s="152" customFormat="1" ht="20.95" customHeight="1">
      <c r="A480" s="219"/>
      <c r="B480" s="214" t="s">
        <v>534</v>
      </c>
      <c r="C480" s="172"/>
      <c r="D480" s="172"/>
      <c r="E480" s="82">
        <v>30</v>
      </c>
      <c r="F480" s="164">
        <v>30</v>
      </c>
      <c r="G480" s="82">
        <f t="shared" si="61"/>
        <v>0</v>
      </c>
      <c r="H480" s="164">
        <v>30</v>
      </c>
      <c r="I480" s="164"/>
      <c r="J480" s="164">
        <v>30</v>
      </c>
      <c r="K480" s="174">
        <v>30</v>
      </c>
      <c r="L480" s="164">
        <f t="shared" si="58"/>
        <v>0</v>
      </c>
      <c r="M480" s="149"/>
      <c r="N480" s="55"/>
      <c r="O480" s="150"/>
      <c r="P480" s="150"/>
      <c r="Q480" s="151"/>
      <c r="R480" s="151"/>
      <c r="S480" s="151"/>
      <c r="T480" s="151"/>
      <c r="U480" s="151"/>
      <c r="V480" s="151"/>
      <c r="W480" s="151"/>
      <c r="X480" s="151"/>
      <c r="Y480" s="151"/>
      <c r="Z480" s="151"/>
    </row>
    <row r="481" spans="1:26" s="152" customFormat="1" ht="20.95" customHeight="1">
      <c r="A481" s="219"/>
      <c r="B481" s="214" t="s">
        <v>535</v>
      </c>
      <c r="C481" s="172"/>
      <c r="D481" s="172"/>
      <c r="E481" s="82">
        <v>30</v>
      </c>
      <c r="F481" s="164">
        <v>30</v>
      </c>
      <c r="G481" s="82">
        <f t="shared" si="61"/>
        <v>0</v>
      </c>
      <c r="H481" s="164">
        <v>30</v>
      </c>
      <c r="I481" s="164"/>
      <c r="J481" s="164">
        <v>30</v>
      </c>
      <c r="K481" s="174">
        <v>30</v>
      </c>
      <c r="L481" s="164">
        <f t="shared" si="58"/>
        <v>0</v>
      </c>
      <c r="M481" s="149"/>
      <c r="N481" s="55"/>
      <c r="O481" s="150"/>
      <c r="P481" s="150"/>
      <c r="Q481" s="151"/>
      <c r="R481" s="151"/>
      <c r="S481" s="151"/>
      <c r="T481" s="151"/>
      <c r="U481" s="151"/>
      <c r="V481" s="151"/>
      <c r="W481" s="151"/>
      <c r="X481" s="151"/>
      <c r="Y481" s="151"/>
      <c r="Z481" s="151"/>
    </row>
    <row r="482" spans="1:26" s="152" customFormat="1" ht="20.95" customHeight="1">
      <c r="A482" s="219"/>
      <c r="B482" s="214" t="s">
        <v>536</v>
      </c>
      <c r="C482" s="172"/>
      <c r="D482" s="172"/>
      <c r="E482" s="82">
        <v>55</v>
      </c>
      <c r="F482" s="164">
        <v>55</v>
      </c>
      <c r="G482" s="82">
        <f t="shared" si="61"/>
        <v>0</v>
      </c>
      <c r="H482" s="164">
        <v>35</v>
      </c>
      <c r="I482" s="164"/>
      <c r="J482" s="164">
        <v>35</v>
      </c>
      <c r="K482" s="174">
        <v>55</v>
      </c>
      <c r="L482" s="164">
        <f t="shared" si="58"/>
        <v>20</v>
      </c>
      <c r="M482" s="149" t="s">
        <v>537</v>
      </c>
      <c r="N482" s="55"/>
      <c r="O482" s="150"/>
      <c r="P482" s="150"/>
      <c r="Q482" s="151"/>
      <c r="R482" s="151"/>
      <c r="S482" s="151"/>
      <c r="T482" s="151"/>
      <c r="U482" s="151"/>
      <c r="V482" s="151"/>
      <c r="W482" s="151"/>
      <c r="X482" s="151"/>
      <c r="Y482" s="151"/>
      <c r="Z482" s="151"/>
    </row>
    <row r="483" spans="1:26" s="152" customFormat="1" ht="20.95" hidden="1" customHeight="1">
      <c r="A483" s="219"/>
      <c r="B483" s="214" t="s">
        <v>538</v>
      </c>
      <c r="C483" s="172"/>
      <c r="D483" s="172"/>
      <c r="E483" s="82">
        <v>30</v>
      </c>
      <c r="F483" s="164">
        <v>0</v>
      </c>
      <c r="G483" s="82">
        <f t="shared" si="61"/>
        <v>-30</v>
      </c>
      <c r="H483" s="164"/>
      <c r="I483" s="164"/>
      <c r="J483" s="164"/>
      <c r="K483" s="174">
        <v>0</v>
      </c>
      <c r="L483" s="164"/>
      <c r="M483" s="149"/>
      <c r="N483" s="55"/>
      <c r="O483" s="150"/>
      <c r="P483" s="150"/>
      <c r="Q483" s="151"/>
      <c r="R483" s="151"/>
      <c r="S483" s="151"/>
      <c r="T483" s="151"/>
      <c r="U483" s="151"/>
      <c r="V483" s="151"/>
      <c r="W483" s="151"/>
      <c r="X483" s="151"/>
      <c r="Y483" s="151"/>
      <c r="Z483" s="151"/>
    </row>
    <row r="484" spans="1:26" s="152" customFormat="1" ht="37.5" customHeight="1">
      <c r="A484" s="219"/>
      <c r="B484" s="214" t="s">
        <v>539</v>
      </c>
      <c r="C484" s="172"/>
      <c r="D484" s="172"/>
      <c r="E484" s="82">
        <v>42.5</v>
      </c>
      <c r="F484" s="164">
        <f>43-20</f>
        <v>23</v>
      </c>
      <c r="G484" s="82">
        <f t="shared" si="61"/>
        <v>-19.5</v>
      </c>
      <c r="H484" s="164">
        <v>42.5</v>
      </c>
      <c r="I484" s="164"/>
      <c r="J484" s="164">
        <v>42.5</v>
      </c>
      <c r="K484" s="174">
        <v>43</v>
      </c>
      <c r="L484" s="164">
        <f t="shared" si="58"/>
        <v>-19.5</v>
      </c>
      <c r="M484" s="149"/>
      <c r="N484" s="55"/>
      <c r="O484" s="150"/>
      <c r="P484" s="150"/>
      <c r="Q484" s="151"/>
      <c r="R484" s="151"/>
      <c r="S484" s="151"/>
      <c r="T484" s="151"/>
      <c r="U484" s="151"/>
      <c r="V484" s="151"/>
      <c r="W484" s="151"/>
      <c r="X484" s="151"/>
      <c r="Y484" s="151"/>
      <c r="Z484" s="151"/>
    </row>
    <row r="485" spans="1:26" s="152" customFormat="1" ht="20.95" customHeight="1">
      <c r="A485" s="219"/>
      <c r="B485" s="214" t="s">
        <v>540</v>
      </c>
      <c r="C485" s="172"/>
      <c r="D485" s="172"/>
      <c r="E485" s="82">
        <v>20</v>
      </c>
      <c r="F485" s="164">
        <v>20</v>
      </c>
      <c r="G485" s="82">
        <f t="shared" si="61"/>
        <v>0</v>
      </c>
      <c r="H485" s="164">
        <v>20</v>
      </c>
      <c r="I485" s="164"/>
      <c r="J485" s="164">
        <v>15</v>
      </c>
      <c r="K485" s="174">
        <v>20</v>
      </c>
      <c r="L485" s="164">
        <f t="shared" si="58"/>
        <v>5</v>
      </c>
      <c r="M485" s="149"/>
      <c r="N485" s="55"/>
      <c r="O485" s="150"/>
      <c r="P485" s="150"/>
      <c r="Q485" s="151"/>
      <c r="R485" s="151"/>
      <c r="S485" s="151"/>
      <c r="T485" s="151"/>
      <c r="U485" s="151"/>
      <c r="V485" s="151"/>
      <c r="W485" s="151"/>
      <c r="X485" s="151"/>
      <c r="Y485" s="151"/>
      <c r="Z485" s="151"/>
    </row>
    <row r="486" spans="1:26" s="152" customFormat="1" ht="20.95" hidden="1" customHeight="1">
      <c r="A486" s="219"/>
      <c r="B486" s="214" t="s">
        <v>541</v>
      </c>
      <c r="C486" s="172"/>
      <c r="D486" s="172"/>
      <c r="E486" s="326"/>
      <c r="F486" s="327"/>
      <c r="G486" s="82">
        <f t="shared" si="61"/>
        <v>0</v>
      </c>
      <c r="H486" s="328"/>
      <c r="I486" s="164"/>
      <c r="J486" s="164"/>
      <c r="K486" s="329"/>
      <c r="L486" s="164">
        <f t="shared" si="58"/>
        <v>0</v>
      </c>
      <c r="M486" s="174">
        <v>30</v>
      </c>
      <c r="N486" s="55"/>
      <c r="O486" s="150"/>
      <c r="P486" s="150"/>
      <c r="Q486" s="151"/>
      <c r="R486" s="151"/>
      <c r="S486" s="151"/>
      <c r="T486" s="151"/>
      <c r="U486" s="151"/>
      <c r="V486" s="151"/>
      <c r="W486" s="151"/>
      <c r="X486" s="151"/>
      <c r="Y486" s="151"/>
      <c r="Z486" s="151"/>
    </row>
    <row r="487" spans="1:26" s="152" customFormat="1" ht="34.549999999999997" hidden="1" customHeight="1">
      <c r="A487" s="219"/>
      <c r="B487" s="214" t="s">
        <v>542</v>
      </c>
      <c r="C487" s="172"/>
      <c r="D487" s="172"/>
      <c r="E487" s="82"/>
      <c r="F487" s="164"/>
      <c r="G487" s="82">
        <f t="shared" si="61"/>
        <v>0</v>
      </c>
      <c r="H487" s="164"/>
      <c r="I487" s="164"/>
      <c r="J487" s="164"/>
      <c r="K487" s="174"/>
      <c r="L487" s="164">
        <f t="shared" si="58"/>
        <v>0</v>
      </c>
      <c r="M487" s="174">
        <v>25</v>
      </c>
      <c r="N487" s="55"/>
      <c r="O487" s="150"/>
      <c r="P487" s="150"/>
      <c r="Q487" s="151"/>
      <c r="R487" s="151"/>
      <c r="S487" s="151"/>
      <c r="T487" s="151"/>
      <c r="U487" s="151"/>
      <c r="V487" s="151"/>
      <c r="W487" s="151"/>
      <c r="X487" s="151"/>
      <c r="Y487" s="151"/>
      <c r="Z487" s="151"/>
    </row>
    <row r="488" spans="1:26" s="152" customFormat="1" ht="55.65" customHeight="1">
      <c r="A488" s="219"/>
      <c r="B488" s="214" t="s">
        <v>543</v>
      </c>
      <c r="C488" s="172"/>
      <c r="D488" s="172"/>
      <c r="E488" s="82">
        <v>150</v>
      </c>
      <c r="F488" s="164">
        <v>150</v>
      </c>
      <c r="G488" s="82">
        <f t="shared" si="61"/>
        <v>0</v>
      </c>
      <c r="H488" s="164">
        <v>150</v>
      </c>
      <c r="I488" s="164"/>
      <c r="J488" s="164"/>
      <c r="K488" s="174">
        <v>150</v>
      </c>
      <c r="L488" s="164">
        <f t="shared" si="58"/>
        <v>150</v>
      </c>
      <c r="M488" s="149"/>
      <c r="N488" s="55"/>
      <c r="O488" s="150"/>
      <c r="P488" s="150"/>
      <c r="Q488" s="151"/>
      <c r="R488" s="151"/>
      <c r="S488" s="151"/>
      <c r="T488" s="151"/>
      <c r="U488" s="151"/>
      <c r="V488" s="151"/>
      <c r="W488" s="151"/>
      <c r="X488" s="151"/>
      <c r="Y488" s="151"/>
      <c r="Z488" s="151"/>
    </row>
    <row r="489" spans="1:26" s="143" customFormat="1" ht="24.05" customHeight="1">
      <c r="A489" s="130" t="s">
        <v>111</v>
      </c>
      <c r="B489" s="58" t="s">
        <v>544</v>
      </c>
      <c r="C489" s="59">
        <f t="shared" ref="C489:J489" si="62">SUM(C490:C503)</f>
        <v>1135.2</v>
      </c>
      <c r="D489" s="59">
        <f t="shared" si="62"/>
        <v>1135.2</v>
      </c>
      <c r="E489" s="62">
        <f t="shared" si="62"/>
        <v>942</v>
      </c>
      <c r="F489" s="62">
        <f>SUM(F490:F503)</f>
        <v>1307</v>
      </c>
      <c r="G489" s="62">
        <f t="shared" si="62"/>
        <v>365</v>
      </c>
      <c r="H489" s="62">
        <f t="shared" si="62"/>
        <v>3537.5999940000002</v>
      </c>
      <c r="I489" s="62" t="e">
        <f t="shared" si="62"/>
        <v>#REF!</v>
      </c>
      <c r="J489" s="62">
        <f t="shared" si="62"/>
        <v>3713.6</v>
      </c>
      <c r="K489" s="118"/>
      <c r="L489" s="59">
        <f>SUM(L490:L503)</f>
        <v>-2536.6</v>
      </c>
      <c r="M489" s="146">
        <f>F489-E489</f>
        <v>365</v>
      </c>
      <c r="N489" s="10"/>
      <c r="O489" s="94"/>
      <c r="P489" s="94"/>
      <c r="Q489" s="95"/>
      <c r="R489" s="95"/>
      <c r="S489" s="95"/>
      <c r="T489" s="95"/>
      <c r="U489" s="95"/>
      <c r="V489" s="95"/>
      <c r="W489" s="95"/>
      <c r="X489" s="95"/>
      <c r="Y489" s="95"/>
      <c r="Z489" s="95"/>
    </row>
    <row r="490" spans="1:26" s="152" customFormat="1" ht="20.95" customHeight="1">
      <c r="A490" s="219"/>
      <c r="B490" s="214" t="s">
        <v>545</v>
      </c>
      <c r="C490" s="172">
        <v>867.5</v>
      </c>
      <c r="D490" s="172">
        <v>867.5</v>
      </c>
      <c r="E490" s="82">
        <v>710</v>
      </c>
      <c r="F490" s="83">
        <v>935</v>
      </c>
      <c r="G490" s="83">
        <f>F490-E490</f>
        <v>225</v>
      </c>
      <c r="H490" s="164">
        <v>3305.5999940000002</v>
      </c>
      <c r="I490" s="164">
        <v>3427.8943399999998</v>
      </c>
      <c r="J490" s="164">
        <f>3266.3+134.4+10.7+60+0.2</f>
        <v>3471.6</v>
      </c>
      <c r="K490" s="63"/>
      <c r="L490" s="164">
        <f>F490-J490</f>
        <v>-2536.6</v>
      </c>
      <c r="M490" s="9"/>
      <c r="N490" s="55"/>
      <c r="O490" s="150"/>
      <c r="P490" s="150"/>
      <c r="Q490" s="151"/>
      <c r="R490" s="151"/>
      <c r="S490" s="151"/>
      <c r="T490" s="151"/>
      <c r="U490" s="151"/>
      <c r="V490" s="151"/>
      <c r="W490" s="151"/>
      <c r="X490" s="151"/>
      <c r="Y490" s="151"/>
      <c r="Z490" s="151"/>
    </row>
    <row r="491" spans="1:26" s="237" customFormat="1" ht="20.3" customHeight="1">
      <c r="A491" s="219"/>
      <c r="B491" s="214" t="s">
        <v>546</v>
      </c>
      <c r="C491" s="172">
        <v>103.5</v>
      </c>
      <c r="D491" s="172">
        <v>103.5</v>
      </c>
      <c r="E491" s="82">
        <v>90</v>
      </c>
      <c r="F491" s="83">
        <f>4*25/100*90</f>
        <v>90</v>
      </c>
      <c r="G491" s="83">
        <f t="shared" ref="G491:G503" si="63">F491-E491</f>
        <v>0</v>
      </c>
      <c r="H491" s="164">
        <v>90</v>
      </c>
      <c r="I491" s="164">
        <f>5*23/100*90</f>
        <v>103.49999999999999</v>
      </c>
      <c r="J491" s="164">
        <f>4*25/100*90</f>
        <v>90</v>
      </c>
      <c r="K491" s="189"/>
      <c r="L491" s="164"/>
      <c r="M491" s="234"/>
      <c r="N491" s="10"/>
      <c r="O491" s="235"/>
      <c r="P491" s="235"/>
      <c r="Q491" s="236"/>
      <c r="R491" s="236"/>
      <c r="S491" s="236"/>
      <c r="T491" s="236"/>
      <c r="U491" s="236"/>
      <c r="V491" s="236"/>
      <c r="W491" s="236"/>
      <c r="X491" s="236"/>
      <c r="Y491" s="236"/>
      <c r="Z491" s="236"/>
    </row>
    <row r="492" spans="1:26" s="241" customFormat="1" ht="21.6" customHeight="1">
      <c r="A492" s="282"/>
      <c r="B492" s="214" t="s">
        <v>73</v>
      </c>
      <c r="C492" s="134"/>
      <c r="D492" s="134"/>
      <c r="E492" s="82"/>
      <c r="F492" s="83">
        <v>52</v>
      </c>
      <c r="G492" s="83">
        <f t="shared" si="63"/>
        <v>52</v>
      </c>
      <c r="H492" s="81"/>
      <c r="I492" s="134"/>
      <c r="J492" s="81"/>
      <c r="K492" s="63"/>
      <c r="L492" s="81"/>
      <c r="M492" s="291"/>
      <c r="N492" s="292"/>
      <c r="O492" s="292"/>
      <c r="P492" s="292"/>
      <c r="Q492" s="292"/>
      <c r="R492" s="292"/>
      <c r="S492" s="292"/>
      <c r="T492" s="240"/>
      <c r="U492" s="240"/>
      <c r="V492" s="240"/>
      <c r="W492" s="240"/>
      <c r="X492" s="240"/>
      <c r="Y492" s="240"/>
      <c r="Z492" s="240"/>
    </row>
    <row r="493" spans="1:26" s="152" customFormat="1" ht="31.6" customHeight="1">
      <c r="A493" s="219"/>
      <c r="B493" s="214" t="s">
        <v>547</v>
      </c>
      <c r="C493" s="172">
        <v>40</v>
      </c>
      <c r="D493" s="172">
        <v>40</v>
      </c>
      <c r="E493" s="82">
        <v>40</v>
      </c>
      <c r="F493" s="164">
        <v>50</v>
      </c>
      <c r="G493" s="83">
        <f t="shared" si="63"/>
        <v>10</v>
      </c>
      <c r="H493" s="164">
        <v>40</v>
      </c>
      <c r="I493" s="164" t="e">
        <f>#REF!</f>
        <v>#REF!</v>
      </c>
      <c r="J493" s="164">
        <f>F493</f>
        <v>50</v>
      </c>
      <c r="K493" s="189"/>
      <c r="L493" s="164"/>
      <c r="M493" s="149"/>
      <c r="N493" s="55"/>
      <c r="O493" s="150"/>
      <c r="P493" s="150"/>
      <c r="Q493" s="151"/>
      <c r="R493" s="151"/>
      <c r="S493" s="151"/>
      <c r="T493" s="151"/>
      <c r="U493" s="151"/>
      <c r="V493" s="151"/>
      <c r="W493" s="151"/>
      <c r="X493" s="151"/>
      <c r="Y493" s="151"/>
      <c r="Z493" s="151"/>
    </row>
    <row r="494" spans="1:26" s="152" customFormat="1" ht="34.200000000000003" customHeight="1">
      <c r="A494" s="219"/>
      <c r="B494" s="214" t="s">
        <v>548</v>
      </c>
      <c r="C494" s="172">
        <v>20</v>
      </c>
      <c r="D494" s="172">
        <v>20</v>
      </c>
      <c r="E494" s="82">
        <v>22</v>
      </c>
      <c r="F494" s="164">
        <v>30</v>
      </c>
      <c r="G494" s="83">
        <f t="shared" si="63"/>
        <v>8</v>
      </c>
      <c r="H494" s="164">
        <v>22</v>
      </c>
      <c r="I494" s="164">
        <v>20.5</v>
      </c>
      <c r="J494" s="164">
        <v>22</v>
      </c>
      <c r="K494" s="189"/>
      <c r="L494" s="164"/>
      <c r="M494" s="149"/>
      <c r="N494" s="55"/>
      <c r="O494" s="150"/>
      <c r="P494" s="150"/>
      <c r="Q494" s="151"/>
      <c r="R494" s="151"/>
      <c r="S494" s="151"/>
      <c r="T494" s="151"/>
      <c r="U494" s="151"/>
      <c r="V494" s="151"/>
      <c r="W494" s="151"/>
      <c r="X494" s="151"/>
      <c r="Y494" s="151"/>
      <c r="Z494" s="151"/>
    </row>
    <row r="495" spans="1:26" s="152" customFormat="1" ht="24.05" customHeight="1">
      <c r="A495" s="219"/>
      <c r="B495" s="214" t="s">
        <v>549</v>
      </c>
      <c r="C495" s="172">
        <v>24.2</v>
      </c>
      <c r="D495" s="172">
        <v>24.2</v>
      </c>
      <c r="E495" s="82">
        <v>30</v>
      </c>
      <c r="F495" s="164">
        <v>30</v>
      </c>
      <c r="G495" s="83">
        <f t="shared" si="63"/>
        <v>0</v>
      </c>
      <c r="H495" s="164">
        <v>30</v>
      </c>
      <c r="I495" s="164">
        <v>30</v>
      </c>
      <c r="J495" s="164">
        <v>30</v>
      </c>
      <c r="K495" s="189"/>
      <c r="L495" s="164"/>
      <c r="M495" s="149"/>
      <c r="N495" s="55"/>
      <c r="O495" s="150"/>
      <c r="P495" s="150"/>
      <c r="Q495" s="151"/>
      <c r="R495" s="151"/>
      <c r="S495" s="151"/>
      <c r="T495" s="151"/>
      <c r="U495" s="151"/>
      <c r="V495" s="151"/>
      <c r="W495" s="151"/>
      <c r="X495" s="151"/>
      <c r="Y495" s="151"/>
      <c r="Z495" s="151"/>
    </row>
    <row r="496" spans="1:26" s="152" customFormat="1" ht="34.549999999999997" hidden="1" customHeight="1">
      <c r="A496" s="219"/>
      <c r="B496" s="214" t="s">
        <v>550</v>
      </c>
      <c r="C496" s="172">
        <v>50</v>
      </c>
      <c r="D496" s="172">
        <v>50</v>
      </c>
      <c r="E496" s="82"/>
      <c r="F496" s="164"/>
      <c r="G496" s="83">
        <f t="shared" si="63"/>
        <v>0</v>
      </c>
      <c r="H496" s="164"/>
      <c r="I496" s="164"/>
      <c r="J496" s="164"/>
      <c r="K496" s="189"/>
      <c r="L496" s="164"/>
      <c r="M496" s="149"/>
      <c r="N496" s="55"/>
      <c r="O496" s="150"/>
      <c r="P496" s="150"/>
      <c r="Q496" s="151"/>
      <c r="R496" s="151"/>
      <c r="S496" s="151"/>
      <c r="T496" s="151"/>
      <c r="U496" s="151"/>
      <c r="V496" s="151"/>
      <c r="W496" s="151"/>
      <c r="X496" s="151"/>
      <c r="Y496" s="151"/>
      <c r="Z496" s="151"/>
    </row>
    <row r="497" spans="1:26" s="152" customFormat="1" ht="37.35" customHeight="1">
      <c r="A497" s="219"/>
      <c r="B497" s="214" t="s">
        <v>551</v>
      </c>
      <c r="C497" s="172"/>
      <c r="D497" s="172"/>
      <c r="E497" s="82">
        <v>50</v>
      </c>
      <c r="F497" s="164">
        <v>60</v>
      </c>
      <c r="G497" s="83">
        <f t="shared" si="63"/>
        <v>10</v>
      </c>
      <c r="H497" s="164">
        <v>50</v>
      </c>
      <c r="I497" s="164">
        <v>50</v>
      </c>
      <c r="J497" s="164">
        <v>50</v>
      </c>
      <c r="K497" s="189"/>
      <c r="L497" s="164"/>
      <c r="M497" s="149"/>
      <c r="N497" s="55"/>
      <c r="O497" s="150"/>
      <c r="P497" s="150"/>
      <c r="Q497" s="151"/>
      <c r="R497" s="151"/>
      <c r="S497" s="151"/>
      <c r="T497" s="151"/>
      <c r="U497" s="151"/>
      <c r="V497" s="151"/>
      <c r="W497" s="151"/>
      <c r="X497" s="151"/>
      <c r="Y497" s="151"/>
      <c r="Z497" s="151"/>
    </row>
    <row r="498" spans="1:26" s="152" customFormat="1" ht="26.2" customHeight="1">
      <c r="A498" s="219"/>
      <c r="B498" s="214" t="s">
        <v>552</v>
      </c>
      <c r="C498" s="172"/>
      <c r="D498" s="172"/>
      <c r="E498" s="82"/>
      <c r="F498" s="164">
        <v>30</v>
      </c>
      <c r="G498" s="83">
        <f t="shared" si="63"/>
        <v>30</v>
      </c>
      <c r="H498" s="164"/>
      <c r="I498" s="164"/>
      <c r="J498" s="164"/>
      <c r="K498" s="189">
        <v>50</v>
      </c>
      <c r="L498" s="164"/>
      <c r="M498" s="149"/>
      <c r="N498" s="55"/>
      <c r="O498" s="150"/>
      <c r="P498" s="150"/>
      <c r="Q498" s="151"/>
      <c r="R498" s="151"/>
      <c r="S498" s="151"/>
      <c r="T498" s="151"/>
      <c r="U498" s="151"/>
      <c r="V498" s="151"/>
      <c r="W498" s="151"/>
      <c r="X498" s="151"/>
      <c r="Y498" s="151"/>
      <c r="Z498" s="151"/>
    </row>
    <row r="499" spans="1:26" s="152" customFormat="1" ht="29" hidden="1" customHeight="1">
      <c r="A499" s="219"/>
      <c r="B499" s="214" t="s">
        <v>553</v>
      </c>
      <c r="C499" s="172"/>
      <c r="D499" s="172"/>
      <c r="E499" s="82"/>
      <c r="F499" s="164"/>
      <c r="G499" s="83">
        <f t="shared" si="63"/>
        <v>0</v>
      </c>
      <c r="H499" s="164"/>
      <c r="I499" s="164"/>
      <c r="J499" s="164"/>
      <c r="K499" s="189">
        <v>30</v>
      </c>
      <c r="L499" s="164"/>
      <c r="M499" s="149"/>
      <c r="N499" s="55"/>
      <c r="O499" s="150"/>
      <c r="P499" s="150"/>
      <c r="Q499" s="151"/>
      <c r="R499" s="151"/>
      <c r="S499" s="151"/>
      <c r="T499" s="151"/>
      <c r="U499" s="151"/>
      <c r="V499" s="151"/>
      <c r="W499" s="151"/>
      <c r="X499" s="151"/>
      <c r="Y499" s="151"/>
      <c r="Z499" s="151"/>
    </row>
    <row r="500" spans="1:26" s="152" customFormat="1" ht="29" hidden="1" customHeight="1">
      <c r="A500" s="219"/>
      <c r="B500" s="214" t="s">
        <v>554</v>
      </c>
      <c r="C500" s="172"/>
      <c r="D500" s="172"/>
      <c r="E500" s="82"/>
      <c r="F500" s="164"/>
      <c r="G500" s="83">
        <f t="shared" si="63"/>
        <v>0</v>
      </c>
      <c r="H500" s="164"/>
      <c r="I500" s="164"/>
      <c r="J500" s="164"/>
      <c r="K500" s="189">
        <v>60</v>
      </c>
      <c r="L500" s="164"/>
      <c r="M500" s="149"/>
      <c r="N500" s="55"/>
      <c r="O500" s="150"/>
      <c r="P500" s="150"/>
      <c r="Q500" s="151"/>
      <c r="R500" s="151"/>
      <c r="S500" s="151"/>
      <c r="T500" s="151"/>
      <c r="U500" s="151"/>
      <c r="V500" s="151"/>
      <c r="W500" s="151"/>
      <c r="X500" s="151"/>
      <c r="Y500" s="151"/>
      <c r="Z500" s="151"/>
    </row>
    <row r="501" spans="1:26" s="152" customFormat="1" ht="36" customHeight="1">
      <c r="A501" s="219"/>
      <c r="B501" s="214" t="s">
        <v>555</v>
      </c>
      <c r="C501" s="172"/>
      <c r="D501" s="172"/>
      <c r="E501" s="82"/>
      <c r="F501" s="164">
        <v>30</v>
      </c>
      <c r="G501" s="83">
        <f t="shared" si="63"/>
        <v>30</v>
      </c>
      <c r="H501" s="164"/>
      <c r="I501" s="164"/>
      <c r="J501" s="164"/>
      <c r="K501" s="189">
        <v>30</v>
      </c>
      <c r="L501" s="164"/>
      <c r="M501" s="149"/>
      <c r="N501" s="55"/>
      <c r="O501" s="150"/>
      <c r="P501" s="150"/>
      <c r="Q501" s="151"/>
      <c r="R501" s="151"/>
      <c r="S501" s="151"/>
      <c r="T501" s="151"/>
      <c r="U501" s="151"/>
      <c r="V501" s="151"/>
      <c r="W501" s="151"/>
      <c r="X501" s="151"/>
      <c r="Y501" s="151"/>
      <c r="Z501" s="151"/>
    </row>
    <row r="502" spans="1:26" s="152" customFormat="1" ht="20.95" hidden="1" customHeight="1">
      <c r="A502" s="219"/>
      <c r="B502" s="214" t="s">
        <v>556</v>
      </c>
      <c r="C502" s="172"/>
      <c r="D502" s="172"/>
      <c r="E502" s="82"/>
      <c r="F502" s="164"/>
      <c r="G502" s="83">
        <f t="shared" si="63"/>
        <v>0</v>
      </c>
      <c r="H502" s="164"/>
      <c r="I502" s="164"/>
      <c r="J502" s="164"/>
      <c r="K502" s="189">
        <v>50</v>
      </c>
      <c r="L502" s="164"/>
      <c r="M502" s="149"/>
      <c r="N502" s="55"/>
      <c r="O502" s="150"/>
      <c r="P502" s="150"/>
      <c r="Q502" s="151"/>
      <c r="R502" s="151"/>
      <c r="S502" s="151"/>
      <c r="T502" s="151"/>
      <c r="U502" s="151"/>
      <c r="V502" s="151"/>
      <c r="W502" s="151"/>
      <c r="X502" s="151"/>
      <c r="Y502" s="151"/>
      <c r="Z502" s="151"/>
    </row>
    <row r="503" spans="1:26" s="237" customFormat="1" ht="34.700000000000003" hidden="1" customHeight="1">
      <c r="A503" s="219"/>
      <c r="B503" s="214" t="s">
        <v>557</v>
      </c>
      <c r="C503" s="172">
        <v>30</v>
      </c>
      <c r="D503" s="172">
        <v>30</v>
      </c>
      <c r="E503" s="82"/>
      <c r="F503" s="164"/>
      <c r="G503" s="83">
        <f t="shared" si="63"/>
        <v>0</v>
      </c>
      <c r="H503" s="164"/>
      <c r="I503" s="164"/>
      <c r="J503" s="164"/>
      <c r="K503" s="189">
        <v>40</v>
      </c>
      <c r="L503" s="164"/>
      <c r="M503" s="234"/>
      <c r="N503" s="10"/>
      <c r="O503" s="235"/>
      <c r="P503" s="235"/>
      <c r="Q503" s="236"/>
      <c r="R503" s="236"/>
      <c r="S503" s="236"/>
      <c r="T503" s="236"/>
      <c r="U503" s="236"/>
      <c r="V503" s="236"/>
      <c r="W503" s="236"/>
      <c r="X503" s="236"/>
      <c r="Y503" s="236"/>
      <c r="Z503" s="236"/>
    </row>
    <row r="504" spans="1:26" s="143" customFormat="1" ht="20.149999999999999" customHeight="1">
      <c r="A504" s="130" t="s">
        <v>113</v>
      </c>
      <c r="B504" s="58" t="s">
        <v>558</v>
      </c>
      <c r="C504" s="59">
        <f t="shared" ref="C504:L504" si="64">SUM(C505:C515)</f>
        <v>1451.5</v>
      </c>
      <c r="D504" s="59">
        <f t="shared" si="64"/>
        <v>1451.5</v>
      </c>
      <c r="E504" s="62">
        <f>SUM(E505:E515)</f>
        <v>612</v>
      </c>
      <c r="F504" s="62">
        <f>SUM(F505:F515)</f>
        <v>1006</v>
      </c>
      <c r="G504" s="62">
        <f>SUM(G505:G515)</f>
        <v>394</v>
      </c>
      <c r="H504" s="59">
        <f t="shared" si="64"/>
        <v>3483.5999940000002</v>
      </c>
      <c r="I504" s="59" t="e">
        <f t="shared" si="64"/>
        <v>#REF!</v>
      </c>
      <c r="J504" s="59">
        <f t="shared" si="64"/>
        <v>3694.6</v>
      </c>
      <c r="K504" s="118"/>
      <c r="L504" s="59">
        <f t="shared" si="64"/>
        <v>-2928.6</v>
      </c>
      <c r="M504" s="259">
        <f>F504-E504</f>
        <v>394</v>
      </c>
      <c r="N504" s="10"/>
      <c r="O504" s="94"/>
      <c r="P504" s="94"/>
      <c r="Q504" s="95"/>
      <c r="R504" s="95"/>
      <c r="S504" s="95"/>
      <c r="T504" s="95"/>
      <c r="U504" s="95"/>
      <c r="V504" s="95"/>
      <c r="W504" s="95"/>
      <c r="X504" s="95"/>
      <c r="Y504" s="95"/>
      <c r="Z504" s="95"/>
    </row>
    <row r="505" spans="1:26" s="152" customFormat="1" ht="25.55" hidden="1" customHeight="1">
      <c r="A505" s="219"/>
      <c r="B505" s="214" t="s">
        <v>69</v>
      </c>
      <c r="C505" s="172">
        <v>376.3</v>
      </c>
      <c r="D505" s="172">
        <v>376.3</v>
      </c>
      <c r="E505" s="82"/>
      <c r="F505" s="83"/>
      <c r="G505" s="82"/>
      <c r="H505" s="164"/>
      <c r="I505" s="164"/>
      <c r="J505" s="164"/>
      <c r="K505" s="189"/>
      <c r="L505" s="164"/>
      <c r="M505" s="149"/>
      <c r="N505" s="55"/>
      <c r="O505" s="150"/>
      <c r="P505" s="150"/>
      <c r="Q505" s="151"/>
      <c r="R505" s="151"/>
      <c r="S505" s="151"/>
      <c r="T505" s="151"/>
      <c r="U505" s="151"/>
      <c r="V505" s="151"/>
      <c r="W505" s="151"/>
      <c r="X505" s="151"/>
      <c r="Y505" s="151"/>
      <c r="Z505" s="151"/>
    </row>
    <row r="506" spans="1:26" s="152" customFormat="1" ht="20.95" customHeight="1">
      <c r="A506" s="219"/>
      <c r="B506" s="214" t="s">
        <v>545</v>
      </c>
      <c r="C506" s="172">
        <v>867.5</v>
      </c>
      <c r="D506" s="172">
        <v>867.5</v>
      </c>
      <c r="E506" s="82">
        <v>419</v>
      </c>
      <c r="F506" s="83">
        <v>565.5</v>
      </c>
      <c r="G506" s="83">
        <f>F506-E506</f>
        <v>146.5</v>
      </c>
      <c r="H506" s="164">
        <v>3305.5999940000002</v>
      </c>
      <c r="I506" s="164">
        <v>3427.8943399999998</v>
      </c>
      <c r="J506" s="164">
        <f>3266.3+134.4+10.7+60+0.2</f>
        <v>3471.6</v>
      </c>
      <c r="K506" s="63" t="s">
        <v>519</v>
      </c>
      <c r="L506" s="164">
        <f>F506-J506</f>
        <v>-2906.1</v>
      </c>
      <c r="M506" s="9"/>
      <c r="N506" s="55"/>
      <c r="O506" s="150"/>
      <c r="P506" s="150"/>
      <c r="Q506" s="151"/>
      <c r="R506" s="151"/>
      <c r="S506" s="151"/>
      <c r="T506" s="151"/>
      <c r="U506" s="151"/>
      <c r="V506" s="151"/>
      <c r="W506" s="151"/>
      <c r="X506" s="151"/>
      <c r="Y506" s="151"/>
      <c r="Z506" s="151"/>
    </row>
    <row r="507" spans="1:26" s="237" customFormat="1" ht="24.75" customHeight="1">
      <c r="A507" s="219"/>
      <c r="B507" s="214" t="s">
        <v>559</v>
      </c>
      <c r="C507" s="172">
        <v>103.5</v>
      </c>
      <c r="D507" s="172">
        <v>103.5</v>
      </c>
      <c r="E507" s="82">
        <v>67.5</v>
      </c>
      <c r="F507" s="83">
        <f>4*25*90/100</f>
        <v>90</v>
      </c>
      <c r="G507" s="83">
        <f t="shared" ref="G507:G515" si="65">F507-E507</f>
        <v>22.5</v>
      </c>
      <c r="H507" s="164">
        <v>67.5</v>
      </c>
      <c r="I507" s="164">
        <f>5*23*90/100</f>
        <v>103.5</v>
      </c>
      <c r="J507" s="164">
        <f>5*25*90/100</f>
        <v>112.5</v>
      </c>
      <c r="K507" s="189"/>
      <c r="L507" s="164">
        <f>F507-J507</f>
        <v>-22.5</v>
      </c>
      <c r="M507" s="234"/>
      <c r="N507" s="10"/>
      <c r="O507" s="235"/>
      <c r="P507" s="235"/>
      <c r="Q507" s="236"/>
      <c r="R507" s="236"/>
      <c r="S507" s="236"/>
      <c r="T507" s="236"/>
      <c r="U507" s="236"/>
      <c r="V507" s="236"/>
      <c r="W507" s="236"/>
      <c r="X507" s="236"/>
      <c r="Y507" s="236"/>
      <c r="Z507" s="236"/>
    </row>
    <row r="508" spans="1:26" s="241" customFormat="1" ht="21.6" customHeight="1">
      <c r="A508" s="282"/>
      <c r="B508" s="214" t="s">
        <v>73</v>
      </c>
      <c r="C508" s="134"/>
      <c r="D508" s="134"/>
      <c r="E508" s="82"/>
      <c r="F508" s="83">
        <v>25</v>
      </c>
      <c r="G508" s="83">
        <f t="shared" si="65"/>
        <v>25</v>
      </c>
      <c r="H508" s="81"/>
      <c r="I508" s="134"/>
      <c r="J508" s="81"/>
      <c r="K508" s="63"/>
      <c r="L508" s="81"/>
      <c r="M508" s="291"/>
      <c r="N508" s="292"/>
      <c r="O508" s="292"/>
      <c r="P508" s="292"/>
      <c r="Q508" s="292"/>
      <c r="R508" s="292"/>
      <c r="S508" s="292"/>
      <c r="T508" s="240"/>
      <c r="U508" s="240"/>
      <c r="V508" s="240"/>
      <c r="W508" s="240"/>
      <c r="X508" s="240"/>
      <c r="Y508" s="240"/>
      <c r="Z508" s="240"/>
    </row>
    <row r="509" spans="1:26" s="237" customFormat="1" ht="24.75" customHeight="1">
      <c r="A509" s="219"/>
      <c r="B509" s="214" t="s">
        <v>560</v>
      </c>
      <c r="C509" s="172">
        <v>50</v>
      </c>
      <c r="D509" s="172">
        <v>50</v>
      </c>
      <c r="E509" s="82">
        <v>50</v>
      </c>
      <c r="F509" s="164">
        <v>50</v>
      </c>
      <c r="G509" s="83">
        <f t="shared" si="65"/>
        <v>0</v>
      </c>
      <c r="H509" s="164">
        <v>50</v>
      </c>
      <c r="I509" s="164" t="e">
        <f>#REF!</f>
        <v>#REF!</v>
      </c>
      <c r="J509" s="164">
        <f>F509</f>
        <v>50</v>
      </c>
      <c r="K509" s="174">
        <v>60</v>
      </c>
      <c r="L509" s="164"/>
      <c r="M509" s="234"/>
      <c r="N509" s="10"/>
      <c r="O509" s="235"/>
      <c r="P509" s="235"/>
      <c r="Q509" s="236"/>
      <c r="R509" s="236"/>
      <c r="S509" s="236"/>
      <c r="T509" s="236"/>
      <c r="U509" s="236"/>
      <c r="V509" s="236"/>
      <c r="W509" s="236"/>
      <c r="X509" s="236"/>
      <c r="Y509" s="236"/>
      <c r="Z509" s="236"/>
    </row>
    <row r="510" spans="1:26" s="237" customFormat="1" ht="24.75" customHeight="1">
      <c r="A510" s="219"/>
      <c r="B510" s="214" t="s">
        <v>561</v>
      </c>
      <c r="C510" s="172">
        <v>30</v>
      </c>
      <c r="D510" s="172">
        <v>30</v>
      </c>
      <c r="E510" s="82">
        <v>30.5</v>
      </c>
      <c r="F510" s="164">
        <f>E510</f>
        <v>30.5</v>
      </c>
      <c r="G510" s="83">
        <f t="shared" si="65"/>
        <v>0</v>
      </c>
      <c r="H510" s="164">
        <v>30.5</v>
      </c>
      <c r="I510" s="164">
        <v>30.5</v>
      </c>
      <c r="J510" s="164">
        <v>30.5</v>
      </c>
      <c r="K510" s="174">
        <v>35</v>
      </c>
      <c r="L510" s="164"/>
      <c r="M510" s="234"/>
      <c r="N510" s="10"/>
      <c r="O510" s="235"/>
      <c r="P510" s="235"/>
      <c r="Q510" s="236"/>
      <c r="R510" s="236"/>
      <c r="S510" s="236"/>
      <c r="T510" s="236"/>
      <c r="U510" s="236"/>
      <c r="V510" s="236"/>
      <c r="W510" s="236"/>
      <c r="X510" s="236"/>
      <c r="Y510" s="236"/>
      <c r="Z510" s="236"/>
    </row>
    <row r="511" spans="1:26" s="237" customFormat="1" ht="24.75" customHeight="1">
      <c r="A511" s="219"/>
      <c r="B511" s="214" t="s">
        <v>549</v>
      </c>
      <c r="C511" s="172">
        <v>24.2</v>
      </c>
      <c r="D511" s="172">
        <v>24.2</v>
      </c>
      <c r="E511" s="82">
        <v>30</v>
      </c>
      <c r="F511" s="164">
        <v>30</v>
      </c>
      <c r="G511" s="83">
        <f t="shared" si="65"/>
        <v>0</v>
      </c>
      <c r="H511" s="164">
        <v>30</v>
      </c>
      <c r="I511" s="164">
        <v>30</v>
      </c>
      <c r="J511" s="164">
        <v>30</v>
      </c>
      <c r="K511" s="174">
        <v>35</v>
      </c>
      <c r="L511" s="164"/>
      <c r="M511" s="234"/>
      <c r="N511" s="10"/>
      <c r="O511" s="235"/>
      <c r="P511" s="235"/>
      <c r="Q511" s="236"/>
      <c r="R511" s="236"/>
      <c r="S511" s="236"/>
      <c r="T511" s="236"/>
      <c r="U511" s="236"/>
      <c r="V511" s="236"/>
      <c r="W511" s="236"/>
      <c r="X511" s="236"/>
      <c r="Y511" s="236"/>
      <c r="Z511" s="236"/>
    </row>
    <row r="512" spans="1:26" s="237" customFormat="1" ht="24.75" customHeight="1">
      <c r="A512" s="219"/>
      <c r="B512" s="214" t="s">
        <v>562</v>
      </c>
      <c r="C512" s="172"/>
      <c r="D512" s="172"/>
      <c r="E512" s="82">
        <v>15</v>
      </c>
      <c r="F512" s="164">
        <v>15</v>
      </c>
      <c r="G512" s="83">
        <f t="shared" si="65"/>
        <v>0</v>
      </c>
      <c r="H512" s="164"/>
      <c r="I512" s="164"/>
      <c r="J512" s="164"/>
      <c r="K512" s="174">
        <v>15</v>
      </c>
      <c r="L512" s="164"/>
      <c r="M512" s="234"/>
      <c r="N512" s="10"/>
      <c r="O512" s="235"/>
      <c r="P512" s="235"/>
      <c r="Q512" s="236"/>
      <c r="R512" s="236"/>
      <c r="S512" s="236"/>
      <c r="T512" s="236"/>
      <c r="U512" s="236"/>
      <c r="V512" s="236"/>
      <c r="W512" s="236"/>
      <c r="X512" s="236"/>
      <c r="Y512" s="236"/>
      <c r="Z512" s="236"/>
    </row>
    <row r="513" spans="1:26" s="237" customFormat="1" ht="24.75" customHeight="1">
      <c r="A513" s="219"/>
      <c r="B513" s="214" t="s">
        <v>563</v>
      </c>
      <c r="C513" s="172"/>
      <c r="D513" s="172"/>
      <c r="E513" s="82"/>
      <c r="F513" s="164">
        <v>20</v>
      </c>
      <c r="G513" s="83">
        <f t="shared" si="65"/>
        <v>20</v>
      </c>
      <c r="H513" s="164"/>
      <c r="I513" s="164"/>
      <c r="J513" s="164"/>
      <c r="K513" s="174">
        <v>20</v>
      </c>
      <c r="L513" s="164"/>
      <c r="M513" s="234"/>
      <c r="N513" s="10"/>
      <c r="O513" s="235"/>
      <c r="P513" s="235"/>
      <c r="Q513" s="236"/>
      <c r="R513" s="236"/>
      <c r="S513" s="236"/>
      <c r="T513" s="236"/>
      <c r="U513" s="236"/>
      <c r="V513" s="236"/>
      <c r="W513" s="236"/>
      <c r="X513" s="236"/>
      <c r="Y513" s="236"/>
      <c r="Z513" s="236"/>
    </row>
    <row r="514" spans="1:26" s="237" customFormat="1" ht="24.75" customHeight="1">
      <c r="A514" s="219"/>
      <c r="B514" s="214" t="s">
        <v>564</v>
      </c>
      <c r="C514" s="172"/>
      <c r="D514" s="172"/>
      <c r="E514" s="82"/>
      <c r="F514" s="164">
        <v>30</v>
      </c>
      <c r="G514" s="83">
        <f t="shared" si="65"/>
        <v>30</v>
      </c>
      <c r="H514" s="164"/>
      <c r="I514" s="164"/>
      <c r="J514" s="164"/>
      <c r="K514" s="174">
        <v>30</v>
      </c>
      <c r="L514" s="164"/>
      <c r="M514" s="234"/>
      <c r="N514" s="10"/>
      <c r="O514" s="235"/>
      <c r="P514" s="235"/>
      <c r="Q514" s="236"/>
      <c r="R514" s="236"/>
      <c r="S514" s="236"/>
      <c r="T514" s="236"/>
      <c r="U514" s="236"/>
      <c r="V514" s="236"/>
      <c r="W514" s="236"/>
      <c r="X514" s="236"/>
      <c r="Y514" s="236"/>
      <c r="Z514" s="236"/>
    </row>
    <row r="515" spans="1:26" s="256" customFormat="1" ht="36" customHeight="1">
      <c r="A515" s="144"/>
      <c r="B515" s="98" t="s">
        <v>565</v>
      </c>
      <c r="C515" s="104"/>
      <c r="D515" s="104"/>
      <c r="E515" s="82"/>
      <c r="F515" s="134">
        <v>150</v>
      </c>
      <c r="G515" s="83">
        <f t="shared" si="65"/>
        <v>150</v>
      </c>
      <c r="H515" s="81"/>
      <c r="I515" s="134"/>
      <c r="J515" s="81"/>
      <c r="K515" s="180">
        <v>150</v>
      </c>
      <c r="L515" s="81"/>
      <c r="M515" s="142"/>
      <c r="N515" s="10"/>
      <c r="O515" s="254"/>
      <c r="P515" s="254"/>
      <c r="Q515" s="255"/>
      <c r="R515" s="255"/>
      <c r="S515" s="255"/>
      <c r="T515" s="255"/>
      <c r="U515" s="255"/>
      <c r="V515" s="255"/>
      <c r="W515" s="255"/>
      <c r="X515" s="255"/>
      <c r="Y515" s="255"/>
      <c r="Z515" s="255"/>
    </row>
    <row r="516" spans="1:26" s="143" customFormat="1" ht="21.8" customHeight="1">
      <c r="A516" s="130" t="s">
        <v>114</v>
      </c>
      <c r="B516" s="58" t="s">
        <v>566</v>
      </c>
      <c r="C516" s="59">
        <f>SUM(C518:C522)</f>
        <v>193.5</v>
      </c>
      <c r="D516" s="59">
        <f>SUM(D518:D522)</f>
        <v>193.5</v>
      </c>
      <c r="E516" s="62">
        <f t="shared" ref="E516:K516" si="66">SUM(E517:E524)</f>
        <v>806</v>
      </c>
      <c r="F516" s="62">
        <f t="shared" si="66"/>
        <v>1050</v>
      </c>
      <c r="G516" s="62">
        <f t="shared" si="66"/>
        <v>244</v>
      </c>
      <c r="H516" s="62">
        <f t="shared" si="66"/>
        <v>3445.5999940000002</v>
      </c>
      <c r="I516" s="62">
        <f t="shared" si="66"/>
        <v>3581.8943399999998</v>
      </c>
      <c r="J516" s="62">
        <f t="shared" si="66"/>
        <v>3611.6</v>
      </c>
      <c r="K516" s="201">
        <f t="shared" si="66"/>
        <v>225</v>
      </c>
      <c r="L516" s="59">
        <f>SUM(L518:L522)</f>
        <v>-41</v>
      </c>
      <c r="M516" s="146">
        <f>F516-E516</f>
        <v>244</v>
      </c>
      <c r="N516" s="10"/>
      <c r="O516" s="94"/>
      <c r="P516" s="94"/>
      <c r="Q516" s="95"/>
      <c r="R516" s="95"/>
      <c r="S516" s="95"/>
      <c r="T516" s="95"/>
      <c r="U516" s="95"/>
      <c r="V516" s="95"/>
      <c r="W516" s="95"/>
      <c r="X516" s="95"/>
      <c r="Y516" s="95"/>
      <c r="Z516" s="95"/>
    </row>
    <row r="517" spans="1:26" s="152" customFormat="1" ht="20.95" customHeight="1">
      <c r="A517" s="219"/>
      <c r="B517" s="214" t="s">
        <v>545</v>
      </c>
      <c r="C517" s="172">
        <v>867.5</v>
      </c>
      <c r="D517" s="172">
        <v>867.5</v>
      </c>
      <c r="E517" s="82">
        <v>666</v>
      </c>
      <c r="F517" s="83">
        <v>902</v>
      </c>
      <c r="G517" s="83">
        <f>F517-E517</f>
        <v>236</v>
      </c>
      <c r="H517" s="164">
        <v>3305.5999940000002</v>
      </c>
      <c r="I517" s="164">
        <v>3427.8943399999998</v>
      </c>
      <c r="J517" s="164">
        <f>3266.3+134.4+10.7+60+0.2</f>
        <v>3471.6</v>
      </c>
      <c r="K517" s="63"/>
      <c r="L517" s="164">
        <f>F517-J517</f>
        <v>-2569.6</v>
      </c>
      <c r="M517" s="9">
        <f>H517/1.49</f>
        <v>2218.5234859060406</v>
      </c>
      <c r="N517" s="55"/>
      <c r="O517" s="150"/>
      <c r="P517" s="150"/>
      <c r="Q517" s="151"/>
      <c r="R517" s="151"/>
      <c r="S517" s="151"/>
      <c r="T517" s="151"/>
      <c r="U517" s="151"/>
      <c r="V517" s="151"/>
      <c r="W517" s="151"/>
      <c r="X517" s="151"/>
      <c r="Y517" s="151"/>
      <c r="Z517" s="151"/>
    </row>
    <row r="518" spans="1:26" s="152" customFormat="1" ht="26.2" customHeight="1">
      <c r="A518" s="219"/>
      <c r="B518" s="214" t="s">
        <v>567</v>
      </c>
      <c r="C518" s="172">
        <v>103.5</v>
      </c>
      <c r="D518" s="172">
        <v>103.5</v>
      </c>
      <c r="E518" s="82">
        <v>90</v>
      </c>
      <c r="F518" s="83">
        <v>49</v>
      </c>
      <c r="G518" s="83">
        <f t="shared" ref="G518:G524" si="67">F518-E518</f>
        <v>-41</v>
      </c>
      <c r="H518" s="164">
        <v>90</v>
      </c>
      <c r="I518" s="164">
        <f>5*23*90/100+0.5</f>
        <v>104</v>
      </c>
      <c r="J518" s="164">
        <f>4*25*90/100</f>
        <v>90</v>
      </c>
      <c r="K518" s="189"/>
      <c r="L518" s="164">
        <f>F518-J518</f>
        <v>-41</v>
      </c>
      <c r="M518" s="149"/>
      <c r="N518" s="55"/>
      <c r="O518" s="150"/>
      <c r="P518" s="150"/>
      <c r="Q518" s="151"/>
      <c r="R518" s="151"/>
      <c r="S518" s="151"/>
      <c r="T518" s="151"/>
      <c r="U518" s="151"/>
      <c r="V518" s="151"/>
      <c r="W518" s="151"/>
      <c r="X518" s="151"/>
      <c r="Y518" s="151"/>
      <c r="Z518" s="151"/>
    </row>
    <row r="519" spans="1:26" s="241" customFormat="1" ht="21.6" customHeight="1">
      <c r="A519" s="282"/>
      <c r="B519" s="214" t="s">
        <v>73</v>
      </c>
      <c r="C519" s="134"/>
      <c r="D519" s="134"/>
      <c r="E519" s="82"/>
      <c r="F519" s="83">
        <v>49</v>
      </c>
      <c r="G519" s="83">
        <f t="shared" si="67"/>
        <v>49</v>
      </c>
      <c r="H519" s="81"/>
      <c r="I519" s="134"/>
      <c r="J519" s="81"/>
      <c r="K519" s="63"/>
      <c r="L519" s="81"/>
      <c r="M519" s="291"/>
      <c r="N519" s="292"/>
      <c r="O519" s="292"/>
      <c r="P519" s="292"/>
      <c r="Q519" s="292"/>
      <c r="R519" s="292"/>
      <c r="S519" s="292"/>
      <c r="T519" s="240"/>
      <c r="U519" s="240"/>
      <c r="V519" s="240"/>
      <c r="W519" s="240"/>
      <c r="X519" s="240"/>
      <c r="Y519" s="240"/>
      <c r="Z519" s="240"/>
    </row>
    <row r="520" spans="1:26" s="152" customFormat="1" ht="27" customHeight="1">
      <c r="A520" s="219"/>
      <c r="B520" s="145" t="s">
        <v>568</v>
      </c>
      <c r="C520" s="172">
        <v>20</v>
      </c>
      <c r="D520" s="172">
        <v>20</v>
      </c>
      <c r="E520" s="82">
        <v>10</v>
      </c>
      <c r="F520" s="83">
        <v>10</v>
      </c>
      <c r="G520" s="83">
        <f t="shared" si="67"/>
        <v>0</v>
      </c>
      <c r="H520" s="164">
        <v>10</v>
      </c>
      <c r="I520" s="164">
        <v>10</v>
      </c>
      <c r="J520" s="164">
        <v>10</v>
      </c>
      <c r="K520" s="170">
        <v>15</v>
      </c>
      <c r="L520" s="164"/>
      <c r="M520" s="149"/>
      <c r="N520" s="55"/>
      <c r="O520" s="150"/>
      <c r="P520" s="150"/>
      <c r="Q520" s="151"/>
      <c r="R520" s="151"/>
      <c r="S520" s="151"/>
      <c r="T520" s="151"/>
      <c r="U520" s="151"/>
      <c r="V520" s="151"/>
      <c r="W520" s="151"/>
      <c r="X520" s="151"/>
      <c r="Y520" s="151"/>
      <c r="Z520" s="151"/>
    </row>
    <row r="521" spans="1:26" s="152" customFormat="1" ht="38.299999999999997" customHeight="1">
      <c r="A521" s="219"/>
      <c r="B521" s="145" t="s">
        <v>569</v>
      </c>
      <c r="C521" s="172">
        <v>20</v>
      </c>
      <c r="D521" s="172">
        <v>20</v>
      </c>
      <c r="E521" s="82">
        <v>10</v>
      </c>
      <c r="F521" s="83">
        <v>10</v>
      </c>
      <c r="G521" s="83">
        <f t="shared" si="67"/>
        <v>0</v>
      </c>
      <c r="H521" s="164">
        <v>10</v>
      </c>
      <c r="I521" s="164">
        <v>10</v>
      </c>
      <c r="J521" s="164">
        <v>10</v>
      </c>
      <c r="K521" s="170">
        <v>20</v>
      </c>
      <c r="L521" s="164"/>
      <c r="M521" s="149"/>
      <c r="N521" s="55"/>
      <c r="O521" s="150"/>
      <c r="P521" s="150"/>
      <c r="Q521" s="151"/>
      <c r="R521" s="151"/>
      <c r="S521" s="151"/>
      <c r="T521" s="151"/>
      <c r="U521" s="151"/>
      <c r="V521" s="151"/>
      <c r="W521" s="151"/>
      <c r="X521" s="151"/>
      <c r="Y521" s="151"/>
      <c r="Z521" s="151"/>
    </row>
    <row r="522" spans="1:26" s="152" customFormat="1" ht="23.25" customHeight="1">
      <c r="A522" s="219"/>
      <c r="B522" s="145" t="s">
        <v>570</v>
      </c>
      <c r="C522" s="172">
        <v>50</v>
      </c>
      <c r="D522" s="172">
        <v>50</v>
      </c>
      <c r="E522" s="82">
        <v>30</v>
      </c>
      <c r="F522" s="83">
        <v>30</v>
      </c>
      <c r="G522" s="83">
        <f t="shared" si="67"/>
        <v>0</v>
      </c>
      <c r="H522" s="164">
        <v>30</v>
      </c>
      <c r="I522" s="164">
        <v>30</v>
      </c>
      <c r="J522" s="164">
        <v>30</v>
      </c>
      <c r="K522" s="170">
        <v>40</v>
      </c>
      <c r="L522" s="164"/>
      <c r="M522" s="149"/>
      <c r="N522" s="55"/>
      <c r="O522" s="150"/>
      <c r="P522" s="150"/>
      <c r="Q522" s="151"/>
      <c r="R522" s="151"/>
      <c r="S522" s="151"/>
      <c r="T522" s="151"/>
      <c r="U522" s="151"/>
      <c r="V522" s="151"/>
      <c r="W522" s="151"/>
      <c r="X522" s="151"/>
      <c r="Y522" s="151"/>
      <c r="Z522" s="151"/>
    </row>
    <row r="523" spans="1:26" s="152" customFormat="1" ht="23.25" hidden="1" customHeight="1">
      <c r="A523" s="219"/>
      <c r="B523" s="330" t="s">
        <v>554</v>
      </c>
      <c r="C523" s="172"/>
      <c r="D523" s="172"/>
      <c r="E523" s="82"/>
      <c r="F523" s="83"/>
      <c r="G523" s="83">
        <f t="shared" si="67"/>
        <v>0</v>
      </c>
      <c r="H523" s="164"/>
      <c r="I523" s="164"/>
      <c r="J523" s="164"/>
      <c r="K523" s="170">
        <v>100</v>
      </c>
      <c r="L523" s="164"/>
      <c r="M523" s="149"/>
      <c r="N523" s="55"/>
      <c r="O523" s="150"/>
      <c r="P523" s="150"/>
      <c r="Q523" s="151"/>
      <c r="R523" s="151"/>
      <c r="S523" s="151"/>
      <c r="T523" s="151"/>
      <c r="U523" s="151"/>
      <c r="V523" s="151"/>
      <c r="W523" s="151"/>
      <c r="X523" s="151"/>
      <c r="Y523" s="151"/>
      <c r="Z523" s="151"/>
    </row>
    <row r="524" spans="1:26" s="152" customFormat="1" ht="23.25" hidden="1" customHeight="1">
      <c r="A524" s="219"/>
      <c r="B524" s="330" t="s">
        <v>571</v>
      </c>
      <c r="C524" s="172"/>
      <c r="D524" s="172"/>
      <c r="E524" s="82"/>
      <c r="F524" s="83"/>
      <c r="G524" s="83">
        <f t="shared" si="67"/>
        <v>0</v>
      </c>
      <c r="H524" s="164"/>
      <c r="I524" s="164"/>
      <c r="J524" s="164"/>
      <c r="K524" s="170">
        <v>50</v>
      </c>
      <c r="L524" s="164"/>
      <c r="M524" s="149"/>
      <c r="N524" s="55"/>
      <c r="O524" s="150"/>
      <c r="P524" s="150"/>
      <c r="Q524" s="151"/>
      <c r="R524" s="151"/>
      <c r="S524" s="151"/>
      <c r="T524" s="151"/>
      <c r="U524" s="151"/>
      <c r="V524" s="151"/>
      <c r="W524" s="151"/>
      <c r="X524" s="151"/>
      <c r="Y524" s="151"/>
      <c r="Z524" s="151"/>
    </row>
    <row r="525" spans="1:26" s="143" customFormat="1" ht="24.75" customHeight="1">
      <c r="A525" s="130" t="s">
        <v>116</v>
      </c>
      <c r="B525" s="58" t="s">
        <v>572</v>
      </c>
      <c r="C525" s="59">
        <f>SUM(C526:C531)</f>
        <v>1362.5</v>
      </c>
      <c r="D525" s="59">
        <f>SUM(D526:D531)</f>
        <v>1362.5</v>
      </c>
      <c r="E525" s="62">
        <f>SUM(E526:E534)</f>
        <v>445</v>
      </c>
      <c r="F525" s="62">
        <f>SUM(F526:F534)</f>
        <v>470</v>
      </c>
      <c r="G525" s="62">
        <f>SUM(G526:G534)</f>
        <v>25</v>
      </c>
      <c r="H525" s="59">
        <f>SUM(H526:H532)</f>
        <v>3423.0999940000002</v>
      </c>
      <c r="I525" s="59">
        <f>SUM(I526:I532)</f>
        <v>3540.8943399999998</v>
      </c>
      <c r="J525" s="59">
        <f>SUM(J526:J532)</f>
        <v>3611.6</v>
      </c>
      <c r="K525" s="118"/>
      <c r="L525" s="59">
        <f t="shared" ref="L525:L588" si="68">F525-J525</f>
        <v>-3141.6</v>
      </c>
      <c r="M525" s="146">
        <f>F525-E525</f>
        <v>25</v>
      </c>
      <c r="N525" s="10"/>
      <c r="O525" s="94"/>
      <c r="P525" s="94"/>
      <c r="Q525" s="95"/>
      <c r="R525" s="95"/>
      <c r="S525" s="95"/>
      <c r="T525" s="95"/>
      <c r="U525" s="95"/>
      <c r="V525" s="95"/>
      <c r="W525" s="95"/>
      <c r="X525" s="95"/>
      <c r="Y525" s="95"/>
      <c r="Z525" s="95"/>
    </row>
    <row r="526" spans="1:26" s="307" customFormat="1" ht="20.149999999999999" hidden="1" customHeight="1">
      <c r="A526" s="219"/>
      <c r="B526" s="214" t="s">
        <v>69</v>
      </c>
      <c r="C526" s="172">
        <v>362.2</v>
      </c>
      <c r="D526" s="172">
        <v>362.2</v>
      </c>
      <c r="E526" s="82"/>
      <c r="F526" s="83"/>
      <c r="G526" s="82"/>
      <c r="H526" s="164"/>
      <c r="I526" s="164"/>
      <c r="J526" s="164"/>
      <c r="K526" s="189"/>
      <c r="L526" s="59">
        <f t="shared" si="68"/>
        <v>0</v>
      </c>
      <c r="M526" s="234"/>
      <c r="N526" s="10"/>
      <c r="O526" s="235"/>
      <c r="P526" s="235"/>
      <c r="Q526" s="236"/>
      <c r="R526" s="236"/>
      <c r="S526" s="236"/>
      <c r="T526" s="236"/>
      <c r="U526" s="236"/>
      <c r="V526" s="236"/>
      <c r="W526" s="236"/>
      <c r="X526" s="236"/>
      <c r="Y526" s="236"/>
      <c r="Z526" s="236"/>
    </row>
    <row r="527" spans="1:26" s="152" customFormat="1" ht="20.95" customHeight="1">
      <c r="A527" s="219"/>
      <c r="B527" s="214" t="s">
        <v>545</v>
      </c>
      <c r="C527" s="172">
        <v>867.5</v>
      </c>
      <c r="D527" s="172">
        <v>867.5</v>
      </c>
      <c r="E527" s="82">
        <v>350</v>
      </c>
      <c r="F527" s="83">
        <v>334.5</v>
      </c>
      <c r="G527" s="83">
        <f>F527-E527</f>
        <v>-15.5</v>
      </c>
      <c r="H527" s="164">
        <v>3305.5999940000002</v>
      </c>
      <c r="I527" s="164">
        <v>3427.8943399999998</v>
      </c>
      <c r="J527" s="164">
        <f>3266.3+134.4+10.7+60+0.2</f>
        <v>3471.6</v>
      </c>
      <c r="K527" s="63" t="s">
        <v>573</v>
      </c>
      <c r="L527" s="164">
        <f t="shared" si="68"/>
        <v>-3137.1</v>
      </c>
      <c r="M527" s="9">
        <f>H527/1.49</f>
        <v>2218.5234859060406</v>
      </c>
      <c r="N527" s="55"/>
      <c r="O527" s="150"/>
      <c r="P527" s="150"/>
      <c r="Q527" s="151"/>
      <c r="R527" s="151"/>
      <c r="S527" s="151"/>
      <c r="T527" s="151"/>
      <c r="U527" s="151"/>
      <c r="V527" s="151"/>
      <c r="W527" s="151"/>
      <c r="X527" s="151"/>
      <c r="Y527" s="151"/>
      <c r="Z527" s="151"/>
    </row>
    <row r="528" spans="1:26" s="237" customFormat="1" ht="23.25" customHeight="1">
      <c r="A528" s="219"/>
      <c r="B528" s="145" t="s">
        <v>574</v>
      </c>
      <c r="C528" s="172">
        <v>82.8</v>
      </c>
      <c r="D528" s="172">
        <v>82.8</v>
      </c>
      <c r="E528" s="82">
        <v>45</v>
      </c>
      <c r="F528" s="83">
        <f>3*25*90/100</f>
        <v>67.5</v>
      </c>
      <c r="G528" s="83">
        <f t="shared" ref="G528:G534" si="69">F528-E528</f>
        <v>22.5</v>
      </c>
      <c r="H528" s="164">
        <v>67.5</v>
      </c>
      <c r="I528" s="172">
        <f>4*23*90/100</f>
        <v>82.8</v>
      </c>
      <c r="J528" s="164">
        <f>4*25*90/100</f>
        <v>90</v>
      </c>
      <c r="K528" s="170">
        <f>2*25*90/100</f>
        <v>45</v>
      </c>
      <c r="L528" s="81">
        <f t="shared" si="68"/>
        <v>-22.5</v>
      </c>
      <c r="M528" s="234" t="s">
        <v>573</v>
      </c>
      <c r="N528" s="10"/>
      <c r="O528" s="235"/>
      <c r="P528" s="235"/>
      <c r="Q528" s="236"/>
      <c r="R528" s="236"/>
      <c r="S528" s="236"/>
      <c r="T528" s="236"/>
      <c r="U528" s="236"/>
      <c r="V528" s="236"/>
      <c r="W528" s="236"/>
      <c r="X528" s="236"/>
      <c r="Y528" s="236"/>
      <c r="Z528" s="236"/>
    </row>
    <row r="529" spans="1:26" s="241" customFormat="1" ht="21.6" customHeight="1">
      <c r="A529" s="282"/>
      <c r="B529" s="214" t="s">
        <v>73</v>
      </c>
      <c r="C529" s="134"/>
      <c r="D529" s="134"/>
      <c r="E529" s="82"/>
      <c r="F529" s="83">
        <v>18</v>
      </c>
      <c r="G529" s="83">
        <f t="shared" si="69"/>
        <v>18</v>
      </c>
      <c r="H529" s="81"/>
      <c r="I529" s="134"/>
      <c r="J529" s="81"/>
      <c r="K529" s="63"/>
      <c r="L529" s="81"/>
      <c r="M529" s="291"/>
      <c r="N529" s="292"/>
      <c r="O529" s="292"/>
      <c r="P529" s="292"/>
      <c r="Q529" s="292"/>
      <c r="R529" s="292"/>
      <c r="S529" s="292"/>
      <c r="T529" s="240"/>
      <c r="U529" s="240"/>
      <c r="V529" s="240"/>
      <c r="W529" s="240"/>
      <c r="X529" s="240"/>
      <c r="Y529" s="240"/>
      <c r="Z529" s="240"/>
    </row>
    <row r="530" spans="1:26" s="237" customFormat="1" ht="23.25" customHeight="1">
      <c r="A530" s="219"/>
      <c r="B530" s="214" t="s">
        <v>575</v>
      </c>
      <c r="C530" s="172"/>
      <c r="D530" s="172"/>
      <c r="E530" s="82">
        <v>30</v>
      </c>
      <c r="F530" s="83">
        <v>30</v>
      </c>
      <c r="G530" s="83">
        <f t="shared" si="69"/>
        <v>0</v>
      </c>
      <c r="H530" s="164">
        <v>30</v>
      </c>
      <c r="I530" s="164">
        <v>30.2</v>
      </c>
      <c r="J530" s="164">
        <v>30</v>
      </c>
      <c r="K530" s="170">
        <v>30</v>
      </c>
      <c r="L530" s="59">
        <f t="shared" si="68"/>
        <v>0</v>
      </c>
      <c r="M530" s="242">
        <f>H528+H530+H532</f>
        <v>117.5</v>
      </c>
      <c r="N530" s="10"/>
      <c r="O530" s="235"/>
      <c r="P530" s="235"/>
      <c r="Q530" s="236"/>
      <c r="R530" s="236"/>
      <c r="S530" s="236"/>
      <c r="T530" s="236"/>
      <c r="U530" s="236"/>
      <c r="V530" s="236"/>
      <c r="W530" s="236"/>
      <c r="X530" s="236"/>
      <c r="Y530" s="236"/>
      <c r="Z530" s="236"/>
    </row>
    <row r="531" spans="1:26" s="237" customFormat="1" ht="20.149999999999999" hidden="1" customHeight="1">
      <c r="A531" s="219"/>
      <c r="B531" s="214"/>
      <c r="C531" s="172">
        <v>50</v>
      </c>
      <c r="D531" s="172">
        <v>50</v>
      </c>
      <c r="E531" s="82"/>
      <c r="F531" s="83"/>
      <c r="G531" s="83">
        <f t="shared" si="69"/>
        <v>0</v>
      </c>
      <c r="H531" s="164"/>
      <c r="I531" s="164"/>
      <c r="J531" s="164"/>
      <c r="K531" s="170"/>
      <c r="L531" s="59">
        <f t="shared" si="68"/>
        <v>0</v>
      </c>
      <c r="M531" s="234"/>
      <c r="N531" s="10"/>
      <c r="O531" s="235"/>
      <c r="P531" s="235"/>
      <c r="Q531" s="236"/>
      <c r="R531" s="236"/>
      <c r="S531" s="236"/>
      <c r="T531" s="236"/>
      <c r="U531" s="236"/>
      <c r="V531" s="236"/>
      <c r="W531" s="236"/>
      <c r="X531" s="236"/>
      <c r="Y531" s="236"/>
      <c r="Z531" s="236"/>
    </row>
    <row r="532" spans="1:26" s="237" customFormat="1" ht="33.75" customHeight="1">
      <c r="A532" s="219"/>
      <c r="B532" s="214" t="s">
        <v>576</v>
      </c>
      <c r="C532" s="172"/>
      <c r="D532" s="172"/>
      <c r="E532" s="82">
        <v>20</v>
      </c>
      <c r="F532" s="83">
        <v>20</v>
      </c>
      <c r="G532" s="83">
        <f t="shared" si="69"/>
        <v>0</v>
      </c>
      <c r="H532" s="164">
        <v>20</v>
      </c>
      <c r="I532" s="164"/>
      <c r="J532" s="164">
        <v>20</v>
      </c>
      <c r="K532" s="170">
        <v>20</v>
      </c>
      <c r="L532" s="59">
        <f t="shared" si="68"/>
        <v>0</v>
      </c>
      <c r="M532" s="234"/>
      <c r="N532" s="10"/>
      <c r="O532" s="235"/>
      <c r="P532" s="235"/>
      <c r="Q532" s="236"/>
      <c r="R532" s="236"/>
      <c r="S532" s="236"/>
      <c r="T532" s="236"/>
      <c r="U532" s="236"/>
      <c r="V532" s="236"/>
      <c r="W532" s="236"/>
      <c r="X532" s="236"/>
      <c r="Y532" s="236"/>
      <c r="Z532" s="236"/>
    </row>
    <row r="533" spans="1:26" s="237" customFormat="1" ht="33.75" hidden="1" customHeight="1">
      <c r="A533" s="219"/>
      <c r="B533" s="214" t="s">
        <v>577</v>
      </c>
      <c r="C533" s="172"/>
      <c r="D533" s="172"/>
      <c r="E533" s="82"/>
      <c r="F533" s="83"/>
      <c r="G533" s="83">
        <f t="shared" si="69"/>
        <v>0</v>
      </c>
      <c r="H533" s="164"/>
      <c r="I533" s="164"/>
      <c r="J533" s="164"/>
      <c r="K533" s="170">
        <v>30</v>
      </c>
      <c r="L533" s="59"/>
      <c r="M533" s="234"/>
      <c r="N533" s="10"/>
      <c r="O533" s="235"/>
      <c r="P533" s="235"/>
      <c r="Q533" s="236"/>
      <c r="R533" s="236"/>
      <c r="S533" s="236"/>
      <c r="T533" s="236"/>
      <c r="U533" s="236"/>
      <c r="V533" s="236"/>
      <c r="W533" s="236"/>
      <c r="X533" s="236"/>
      <c r="Y533" s="236"/>
      <c r="Z533" s="236"/>
    </row>
    <row r="534" spans="1:26" s="237" customFormat="1" ht="33.75" hidden="1" customHeight="1">
      <c r="A534" s="219"/>
      <c r="B534" s="214" t="s">
        <v>578</v>
      </c>
      <c r="C534" s="172"/>
      <c r="D534" s="172"/>
      <c r="E534" s="82"/>
      <c r="F534" s="83"/>
      <c r="G534" s="83">
        <f t="shared" si="69"/>
        <v>0</v>
      </c>
      <c r="H534" s="164"/>
      <c r="I534" s="164"/>
      <c r="J534" s="164"/>
      <c r="K534" s="170">
        <v>20</v>
      </c>
      <c r="L534" s="59"/>
      <c r="M534" s="234"/>
      <c r="N534" s="10"/>
      <c r="O534" s="235"/>
      <c r="P534" s="235"/>
      <c r="Q534" s="236"/>
      <c r="R534" s="236"/>
      <c r="S534" s="236"/>
      <c r="T534" s="236"/>
      <c r="U534" s="236"/>
      <c r="V534" s="236"/>
      <c r="W534" s="236"/>
      <c r="X534" s="236"/>
      <c r="Y534" s="236"/>
      <c r="Z534" s="236"/>
    </row>
    <row r="535" spans="1:26" s="108" customFormat="1" ht="24.75" customHeight="1">
      <c r="A535" s="130">
        <v>4</v>
      </c>
      <c r="B535" s="244" t="s">
        <v>579</v>
      </c>
      <c r="C535" s="331">
        <f>C536+C543+C552+C558+C562+C567+C571+C576+C581+C590+C586</f>
        <v>1919.8</v>
      </c>
      <c r="D535" s="331">
        <f>D536+D543+D552+D558+D562+D567+D571+D576+D581+D590+D586</f>
        <v>1919.8</v>
      </c>
      <c r="E535" s="62">
        <f t="shared" ref="E535:J535" si="70">ROUND((E536+E543+E552+E558+E562+E567+E571+E576+E581+E590+E586),0)</f>
        <v>2370</v>
      </c>
      <c r="F535" s="62">
        <f t="shared" si="70"/>
        <v>2696</v>
      </c>
      <c r="G535" s="62">
        <f t="shared" si="70"/>
        <v>326</v>
      </c>
      <c r="H535" s="62">
        <f t="shared" si="70"/>
        <v>2106</v>
      </c>
      <c r="I535" s="62" t="e">
        <f t="shared" si="70"/>
        <v>#REF!</v>
      </c>
      <c r="J535" s="62">
        <f t="shared" si="70"/>
        <v>2081</v>
      </c>
      <c r="K535" s="100"/>
      <c r="L535" s="159">
        <f t="shared" si="68"/>
        <v>615</v>
      </c>
      <c r="M535" s="332">
        <f>F535-E535</f>
        <v>326</v>
      </c>
      <c r="N535" s="10">
        <f>G535-M535</f>
        <v>0</v>
      </c>
      <c r="O535" s="106"/>
      <c r="P535" s="106"/>
      <c r="Q535" s="107"/>
      <c r="R535" s="107"/>
      <c r="S535" s="107"/>
      <c r="T535" s="107"/>
      <c r="U535" s="107"/>
      <c r="V535" s="107"/>
      <c r="W535" s="107"/>
      <c r="X535" s="107"/>
      <c r="Y535" s="107"/>
      <c r="Z535" s="107"/>
    </row>
    <row r="536" spans="1:26" s="143" customFormat="1" ht="25.55" customHeight="1">
      <c r="A536" s="130" t="s">
        <v>580</v>
      </c>
      <c r="B536" s="78" t="s">
        <v>581</v>
      </c>
      <c r="C536" s="59">
        <f t="shared" ref="C536:J536" si="71">SUM(C537:C542)</f>
        <v>284</v>
      </c>
      <c r="D536" s="59">
        <f t="shared" si="71"/>
        <v>284</v>
      </c>
      <c r="E536" s="62">
        <f t="shared" si="71"/>
        <v>359</v>
      </c>
      <c r="F536" s="62">
        <f t="shared" si="71"/>
        <v>449</v>
      </c>
      <c r="G536" s="62">
        <f>SUM(G537:G542)</f>
        <v>90</v>
      </c>
      <c r="H536" s="62">
        <f t="shared" si="71"/>
        <v>312.97936399999998</v>
      </c>
      <c r="I536" s="62" t="e">
        <f t="shared" si="71"/>
        <v>#REF!</v>
      </c>
      <c r="J536" s="62">
        <f t="shared" si="71"/>
        <v>310</v>
      </c>
      <c r="K536" s="118"/>
      <c r="L536" s="59">
        <f t="shared" si="68"/>
        <v>139</v>
      </c>
      <c r="M536" s="259">
        <f>F536-E536</f>
        <v>90</v>
      </c>
      <c r="N536" s="10"/>
      <c r="O536" s="94"/>
      <c r="P536" s="94"/>
      <c r="Q536" s="95"/>
      <c r="R536" s="95"/>
      <c r="S536" s="95"/>
      <c r="T536" s="95"/>
      <c r="U536" s="95"/>
      <c r="V536" s="95"/>
      <c r="W536" s="95"/>
      <c r="X536" s="95"/>
      <c r="Y536" s="95"/>
      <c r="Z536" s="95"/>
    </row>
    <row r="537" spans="1:26" s="207" customFormat="1" ht="20.3" customHeight="1">
      <c r="A537" s="219"/>
      <c r="B537" s="333" t="s">
        <v>545</v>
      </c>
      <c r="C537" s="172">
        <v>170.1</v>
      </c>
      <c r="D537" s="172">
        <v>170.1</v>
      </c>
      <c r="E537" s="82">
        <v>243</v>
      </c>
      <c r="F537" s="83">
        <v>319</v>
      </c>
      <c r="G537" s="83">
        <f t="shared" ref="G537:G542" si="72">F537-E537</f>
        <v>76</v>
      </c>
      <c r="H537" s="164">
        <v>197.27936399999999</v>
      </c>
      <c r="I537" s="164">
        <v>197.14276999999998</v>
      </c>
      <c r="J537" s="164">
        <v>194.3</v>
      </c>
      <c r="K537" s="63"/>
      <c r="L537" s="164">
        <f t="shared" si="68"/>
        <v>124.69999999999999</v>
      </c>
      <c r="M537" s="204"/>
      <c r="N537" s="10"/>
      <c r="O537" s="205"/>
      <c r="P537" s="205"/>
      <c r="Q537" s="206"/>
      <c r="R537" s="206"/>
      <c r="S537" s="206"/>
      <c r="T537" s="206"/>
      <c r="U537" s="206"/>
      <c r="V537" s="206"/>
      <c r="W537" s="206"/>
      <c r="X537" s="206"/>
      <c r="Y537" s="206"/>
      <c r="Z537" s="206"/>
    </row>
    <row r="538" spans="1:26" s="207" customFormat="1" ht="20.3" customHeight="1">
      <c r="A538" s="219"/>
      <c r="B538" s="145" t="s">
        <v>582</v>
      </c>
      <c r="C538" s="172">
        <v>18.899999999999999</v>
      </c>
      <c r="D538" s="172">
        <v>18.899999999999999</v>
      </c>
      <c r="E538" s="82">
        <v>21</v>
      </c>
      <c r="F538" s="83">
        <v>21</v>
      </c>
      <c r="G538" s="83">
        <f t="shared" si="72"/>
        <v>0</v>
      </c>
      <c r="H538" s="164">
        <v>20.7</v>
      </c>
      <c r="I538" s="164" t="e">
        <f>#REF!</f>
        <v>#REF!</v>
      </c>
      <c r="J538" s="164">
        <f>23*90%</f>
        <v>20.7</v>
      </c>
      <c r="K538" s="63"/>
      <c r="L538" s="164">
        <f t="shared" si="68"/>
        <v>0.30000000000000071</v>
      </c>
      <c r="M538" s="204"/>
      <c r="N538" s="10"/>
      <c r="O538" s="205"/>
      <c r="P538" s="205"/>
      <c r="Q538" s="206"/>
      <c r="R538" s="206"/>
      <c r="S538" s="206"/>
      <c r="T538" s="206"/>
      <c r="U538" s="206"/>
      <c r="V538" s="206"/>
      <c r="W538" s="206"/>
      <c r="X538" s="206"/>
      <c r="Y538" s="206"/>
      <c r="Z538" s="206"/>
    </row>
    <row r="539" spans="1:26" s="241" customFormat="1" ht="21.6" customHeight="1">
      <c r="A539" s="282"/>
      <c r="B539" s="214" t="s">
        <v>73</v>
      </c>
      <c r="C539" s="134"/>
      <c r="D539" s="134"/>
      <c r="E539" s="82"/>
      <c r="F539" s="83">
        <v>14</v>
      </c>
      <c r="G539" s="82">
        <f t="shared" si="72"/>
        <v>14</v>
      </c>
      <c r="H539" s="81"/>
      <c r="I539" s="134"/>
      <c r="J539" s="81"/>
      <c r="K539" s="63"/>
      <c r="L539" s="81"/>
      <c r="M539" s="291"/>
      <c r="N539" s="292"/>
      <c r="O539" s="292"/>
      <c r="P539" s="292"/>
      <c r="Q539" s="292"/>
      <c r="R539" s="292"/>
      <c r="S539" s="292"/>
      <c r="T539" s="240"/>
      <c r="U539" s="240"/>
      <c r="V539" s="240"/>
      <c r="W539" s="240"/>
      <c r="X539" s="240"/>
      <c r="Y539" s="240"/>
      <c r="Z539" s="240"/>
    </row>
    <row r="540" spans="1:26" s="207" customFormat="1" ht="20.3" customHeight="1">
      <c r="A540" s="219"/>
      <c r="B540" s="333" t="s">
        <v>583</v>
      </c>
      <c r="C540" s="172">
        <v>30</v>
      </c>
      <c r="D540" s="172">
        <v>30</v>
      </c>
      <c r="E540" s="82">
        <v>30</v>
      </c>
      <c r="F540" s="83">
        <v>30</v>
      </c>
      <c r="G540" s="83">
        <f t="shared" si="72"/>
        <v>0</v>
      </c>
      <c r="H540" s="164">
        <v>30</v>
      </c>
      <c r="I540" s="164">
        <v>30</v>
      </c>
      <c r="J540" s="164">
        <v>30</v>
      </c>
      <c r="K540" s="63"/>
      <c r="L540" s="164">
        <f t="shared" si="68"/>
        <v>0</v>
      </c>
      <c r="M540" s="204"/>
      <c r="N540" s="10"/>
      <c r="O540" s="205"/>
      <c r="P540" s="205"/>
      <c r="Q540" s="206"/>
      <c r="R540" s="206"/>
      <c r="S540" s="206"/>
      <c r="T540" s="206"/>
      <c r="U540" s="206"/>
      <c r="V540" s="206"/>
      <c r="W540" s="206"/>
      <c r="X540" s="206"/>
      <c r="Y540" s="206"/>
      <c r="Z540" s="206"/>
    </row>
    <row r="541" spans="1:26" s="207" customFormat="1" ht="20.3" customHeight="1">
      <c r="A541" s="219"/>
      <c r="B541" s="333" t="s">
        <v>584</v>
      </c>
      <c r="C541" s="172">
        <v>55</v>
      </c>
      <c r="D541" s="172">
        <v>55</v>
      </c>
      <c r="E541" s="82">
        <v>55</v>
      </c>
      <c r="F541" s="83">
        <v>55</v>
      </c>
      <c r="G541" s="83">
        <f t="shared" si="72"/>
        <v>0</v>
      </c>
      <c r="H541" s="164">
        <v>55</v>
      </c>
      <c r="I541" s="164" t="e">
        <f>#REF!</f>
        <v>#REF!</v>
      </c>
      <c r="J541" s="164">
        <f>F541</f>
        <v>55</v>
      </c>
      <c r="K541" s="63"/>
      <c r="L541" s="164">
        <f t="shared" si="68"/>
        <v>0</v>
      </c>
      <c r="M541" s="204"/>
      <c r="N541" s="10"/>
      <c r="O541" s="205"/>
      <c r="P541" s="205"/>
      <c r="Q541" s="206"/>
      <c r="R541" s="206"/>
      <c r="S541" s="206"/>
      <c r="T541" s="206"/>
      <c r="U541" s="206"/>
      <c r="V541" s="206"/>
      <c r="W541" s="206"/>
      <c r="X541" s="206"/>
      <c r="Y541" s="206"/>
      <c r="Z541" s="206"/>
    </row>
    <row r="542" spans="1:26" s="207" customFormat="1" ht="20.3" customHeight="1">
      <c r="A542" s="219"/>
      <c r="B542" s="333" t="s">
        <v>585</v>
      </c>
      <c r="C542" s="172">
        <v>10</v>
      </c>
      <c r="D542" s="172">
        <v>10</v>
      </c>
      <c r="E542" s="82">
        <v>10</v>
      </c>
      <c r="F542" s="83">
        <v>10</v>
      </c>
      <c r="G542" s="83">
        <f t="shared" si="72"/>
        <v>0</v>
      </c>
      <c r="H542" s="164">
        <v>10</v>
      </c>
      <c r="I542" s="164">
        <v>10</v>
      </c>
      <c r="J542" s="164">
        <v>10</v>
      </c>
      <c r="K542" s="63"/>
      <c r="L542" s="164">
        <f t="shared" si="68"/>
        <v>0</v>
      </c>
      <c r="M542" s="204"/>
      <c r="N542" s="10"/>
      <c r="O542" s="205"/>
      <c r="P542" s="205"/>
      <c r="Q542" s="206"/>
      <c r="R542" s="206"/>
      <c r="S542" s="206"/>
      <c r="T542" s="206"/>
      <c r="U542" s="206"/>
      <c r="V542" s="206"/>
      <c r="W542" s="206"/>
      <c r="X542" s="206"/>
      <c r="Y542" s="206"/>
      <c r="Z542" s="206"/>
    </row>
    <row r="543" spans="1:26" s="143" customFormat="1" ht="20.149999999999999" customHeight="1">
      <c r="A543" s="130" t="s">
        <v>586</v>
      </c>
      <c r="B543" s="78" t="s">
        <v>587</v>
      </c>
      <c r="C543" s="59">
        <f t="shared" ref="C543:J543" si="73">SUM(C544:C551)</f>
        <v>463</v>
      </c>
      <c r="D543" s="59">
        <f t="shared" si="73"/>
        <v>463</v>
      </c>
      <c r="E543" s="62">
        <f>SUM(E544:E551)</f>
        <v>527</v>
      </c>
      <c r="F543" s="62">
        <f>SUM(F544:F551)</f>
        <v>642</v>
      </c>
      <c r="G543" s="62">
        <f>SUM(G544:G551)</f>
        <v>115</v>
      </c>
      <c r="H543" s="59">
        <f t="shared" si="73"/>
        <v>470.04020400000002</v>
      </c>
      <c r="I543" s="59">
        <f t="shared" si="73"/>
        <v>419.96509999999995</v>
      </c>
      <c r="J543" s="59">
        <f t="shared" si="73"/>
        <v>465</v>
      </c>
      <c r="K543" s="118"/>
      <c r="L543" s="59">
        <f>F543-J543</f>
        <v>177</v>
      </c>
      <c r="M543" s="146">
        <f>F543-E543</f>
        <v>115</v>
      </c>
      <c r="N543" s="10"/>
      <c r="O543" s="94"/>
      <c r="P543" s="94">
        <f>2.2+0.176</f>
        <v>2.3760000000000003</v>
      </c>
      <c r="Q543" s="95"/>
      <c r="R543" s="95"/>
      <c r="S543" s="95"/>
      <c r="T543" s="95"/>
      <c r="U543" s="95"/>
      <c r="V543" s="95"/>
      <c r="W543" s="95"/>
      <c r="X543" s="95"/>
      <c r="Y543" s="95"/>
      <c r="Z543" s="95"/>
    </row>
    <row r="544" spans="1:26" s="207" customFormat="1" ht="20.3" customHeight="1">
      <c r="A544" s="219"/>
      <c r="B544" s="333" t="s">
        <v>588</v>
      </c>
      <c r="C544" s="172">
        <v>275.2</v>
      </c>
      <c r="D544" s="172">
        <v>275.2</v>
      </c>
      <c r="E544" s="82">
        <v>315.60000000000002</v>
      </c>
      <c r="F544" s="83">
        <v>386.6</v>
      </c>
      <c r="G544" s="82">
        <f>F544-E544</f>
        <v>71</v>
      </c>
      <c r="H544" s="164">
        <v>258.64020400000004</v>
      </c>
      <c r="I544" s="164">
        <v>212.16509999999997</v>
      </c>
      <c r="J544" s="164">
        <v>253.6</v>
      </c>
      <c r="K544" s="63"/>
      <c r="L544" s="164">
        <f t="shared" si="68"/>
        <v>133.00000000000003</v>
      </c>
      <c r="M544" s="204"/>
      <c r="N544" s="10"/>
      <c r="O544" s="205"/>
      <c r="P544" s="205"/>
      <c r="Q544" s="206"/>
      <c r="R544" s="206"/>
      <c r="S544" s="206"/>
      <c r="T544" s="206"/>
      <c r="U544" s="206"/>
      <c r="V544" s="206"/>
      <c r="W544" s="206"/>
      <c r="X544" s="206"/>
      <c r="Y544" s="206"/>
      <c r="Z544" s="206"/>
    </row>
    <row r="545" spans="1:26" s="207" customFormat="1" ht="20.3" customHeight="1">
      <c r="A545" s="219"/>
      <c r="B545" s="145" t="s">
        <v>589</v>
      </c>
      <c r="C545" s="172">
        <v>37.799999999999997</v>
      </c>
      <c r="D545" s="172">
        <v>37.799999999999997</v>
      </c>
      <c r="E545" s="82">
        <v>41.4</v>
      </c>
      <c r="F545" s="83">
        <f>2*23*90%</f>
        <v>41.4</v>
      </c>
      <c r="G545" s="82">
        <f t="shared" ref="G545:G551" si="74">F545-E545</f>
        <v>0</v>
      </c>
      <c r="H545" s="164">
        <v>41.4</v>
      </c>
      <c r="I545" s="164">
        <f>21*90/100*2</f>
        <v>37.799999999999997</v>
      </c>
      <c r="J545" s="164">
        <f>2*23*90%</f>
        <v>41.4</v>
      </c>
      <c r="K545" s="63"/>
      <c r="L545" s="164">
        <f t="shared" si="68"/>
        <v>0</v>
      </c>
      <c r="M545" s="204"/>
      <c r="N545" s="10"/>
      <c r="O545" s="205"/>
      <c r="P545" s="205"/>
      <c r="Q545" s="206"/>
      <c r="R545" s="206"/>
      <c r="S545" s="206"/>
      <c r="T545" s="206"/>
      <c r="U545" s="206"/>
      <c r="V545" s="206"/>
      <c r="W545" s="206"/>
      <c r="X545" s="206"/>
      <c r="Y545" s="206"/>
      <c r="Z545" s="206"/>
    </row>
    <row r="546" spans="1:26" s="241" customFormat="1" ht="21.6" customHeight="1">
      <c r="A546" s="282"/>
      <c r="B546" s="214" t="s">
        <v>73</v>
      </c>
      <c r="C546" s="134"/>
      <c r="D546" s="134"/>
      <c r="E546" s="82"/>
      <c r="F546" s="83">
        <v>24</v>
      </c>
      <c r="G546" s="82">
        <f t="shared" si="74"/>
        <v>24</v>
      </c>
      <c r="H546" s="81"/>
      <c r="I546" s="134"/>
      <c r="J546" s="81"/>
      <c r="K546" s="63"/>
      <c r="L546" s="81"/>
      <c r="M546" s="291"/>
      <c r="N546" s="292"/>
      <c r="O546" s="292"/>
      <c r="P546" s="292"/>
      <c r="Q546" s="292"/>
      <c r="R546" s="292"/>
      <c r="S546" s="292"/>
      <c r="T546" s="240"/>
      <c r="U546" s="240"/>
      <c r="V546" s="240"/>
      <c r="W546" s="240"/>
      <c r="X546" s="240"/>
      <c r="Y546" s="240"/>
      <c r="Z546" s="240"/>
    </row>
    <row r="547" spans="1:26" s="207" customFormat="1" ht="20.3" customHeight="1">
      <c r="A547" s="219"/>
      <c r="B547" s="333" t="s">
        <v>583</v>
      </c>
      <c r="C547" s="172">
        <v>30</v>
      </c>
      <c r="D547" s="172">
        <v>30</v>
      </c>
      <c r="E547" s="82">
        <v>30</v>
      </c>
      <c r="F547" s="83">
        <v>30</v>
      </c>
      <c r="G547" s="82">
        <f t="shared" si="74"/>
        <v>0</v>
      </c>
      <c r="H547" s="164">
        <v>30</v>
      </c>
      <c r="I547" s="164">
        <v>30</v>
      </c>
      <c r="J547" s="164">
        <v>30</v>
      </c>
      <c r="K547" s="63"/>
      <c r="L547" s="164">
        <f t="shared" si="68"/>
        <v>0</v>
      </c>
      <c r="M547" s="204"/>
      <c r="N547" s="10"/>
      <c r="O547" s="205"/>
      <c r="P547" s="205"/>
      <c r="Q547" s="206"/>
      <c r="R547" s="206"/>
      <c r="S547" s="206"/>
      <c r="T547" s="206"/>
      <c r="U547" s="206"/>
      <c r="V547" s="206"/>
      <c r="W547" s="206"/>
      <c r="X547" s="206"/>
      <c r="Y547" s="206"/>
      <c r="Z547" s="206"/>
    </row>
    <row r="548" spans="1:26" s="207" customFormat="1" ht="20.3" customHeight="1">
      <c r="A548" s="219"/>
      <c r="B548" s="334" t="s">
        <v>590</v>
      </c>
      <c r="C548" s="172"/>
      <c r="D548" s="172"/>
      <c r="E548" s="82">
        <v>20</v>
      </c>
      <c r="F548" s="83">
        <v>20</v>
      </c>
      <c r="G548" s="82">
        <f t="shared" si="74"/>
        <v>0</v>
      </c>
      <c r="H548" s="164">
        <v>20</v>
      </c>
      <c r="I548" s="164">
        <v>20</v>
      </c>
      <c r="J548" s="164">
        <v>20</v>
      </c>
      <c r="K548" s="63"/>
      <c r="L548" s="164">
        <f t="shared" si="68"/>
        <v>0</v>
      </c>
      <c r="M548" s="204"/>
      <c r="N548" s="10"/>
      <c r="O548" s="205"/>
      <c r="P548" s="205"/>
      <c r="Q548" s="206"/>
      <c r="R548" s="206"/>
      <c r="S548" s="206"/>
      <c r="T548" s="206"/>
      <c r="U548" s="206"/>
      <c r="V548" s="206"/>
      <c r="W548" s="206"/>
      <c r="X548" s="206"/>
      <c r="Y548" s="206"/>
      <c r="Z548" s="206"/>
    </row>
    <row r="549" spans="1:26" s="207" customFormat="1" ht="20.3" customHeight="1">
      <c r="A549" s="219"/>
      <c r="B549" s="334" t="s">
        <v>591</v>
      </c>
      <c r="C549" s="172">
        <v>100</v>
      </c>
      <c r="D549" s="172">
        <v>100</v>
      </c>
      <c r="E549" s="82">
        <v>100</v>
      </c>
      <c r="F549" s="83">
        <v>120</v>
      </c>
      <c r="G549" s="82">
        <f t="shared" si="74"/>
        <v>20</v>
      </c>
      <c r="H549" s="164">
        <v>100</v>
      </c>
      <c r="I549" s="164">
        <v>100</v>
      </c>
      <c r="J549" s="164">
        <v>100</v>
      </c>
      <c r="K549" s="63"/>
      <c r="L549" s="164">
        <f t="shared" si="68"/>
        <v>20</v>
      </c>
      <c r="M549" s="204"/>
      <c r="N549" s="10"/>
      <c r="O549" s="205"/>
      <c r="P549" s="205"/>
      <c r="Q549" s="206"/>
      <c r="R549" s="206"/>
      <c r="S549" s="206"/>
      <c r="T549" s="206"/>
      <c r="U549" s="206"/>
      <c r="V549" s="206"/>
      <c r="W549" s="206"/>
      <c r="X549" s="206"/>
      <c r="Y549" s="206"/>
      <c r="Z549" s="206"/>
    </row>
    <row r="550" spans="1:26" s="207" customFormat="1" ht="20.3" customHeight="1">
      <c r="A550" s="219"/>
      <c r="B550" s="334" t="s">
        <v>592</v>
      </c>
      <c r="C550" s="172">
        <v>10</v>
      </c>
      <c r="D550" s="172">
        <v>10</v>
      </c>
      <c r="E550" s="82">
        <v>10</v>
      </c>
      <c r="F550" s="83">
        <v>10</v>
      </c>
      <c r="G550" s="82">
        <f t="shared" si="74"/>
        <v>0</v>
      </c>
      <c r="H550" s="164">
        <v>10</v>
      </c>
      <c r="I550" s="164">
        <v>10</v>
      </c>
      <c r="J550" s="164">
        <v>10</v>
      </c>
      <c r="K550" s="63"/>
      <c r="L550" s="164">
        <f t="shared" si="68"/>
        <v>0</v>
      </c>
      <c r="M550" s="204"/>
      <c r="N550" s="10"/>
      <c r="O550" s="205"/>
      <c r="P550" s="205"/>
      <c r="Q550" s="206"/>
      <c r="R550" s="206"/>
      <c r="S550" s="206"/>
      <c r="T550" s="206"/>
      <c r="U550" s="206"/>
      <c r="V550" s="206"/>
      <c r="W550" s="206"/>
      <c r="X550" s="206"/>
      <c r="Y550" s="206"/>
      <c r="Z550" s="206"/>
    </row>
    <row r="551" spans="1:26" s="207" customFormat="1" ht="20.3" customHeight="1">
      <c r="A551" s="219"/>
      <c r="B551" s="333" t="s">
        <v>585</v>
      </c>
      <c r="C551" s="172">
        <v>10</v>
      </c>
      <c r="D551" s="172">
        <v>10</v>
      </c>
      <c r="E551" s="82">
        <v>10</v>
      </c>
      <c r="F551" s="83">
        <v>10</v>
      </c>
      <c r="G551" s="82">
        <f t="shared" si="74"/>
        <v>0</v>
      </c>
      <c r="H551" s="164">
        <v>10</v>
      </c>
      <c r="I551" s="164">
        <v>10</v>
      </c>
      <c r="J551" s="164">
        <v>10</v>
      </c>
      <c r="K551" s="63"/>
      <c r="L551" s="164">
        <f t="shared" si="68"/>
        <v>0</v>
      </c>
      <c r="M551" s="204"/>
      <c r="N551" s="10"/>
      <c r="O551" s="205"/>
      <c r="P551" s="205"/>
      <c r="Q551" s="206"/>
      <c r="R551" s="206"/>
      <c r="S551" s="206"/>
      <c r="T551" s="206"/>
      <c r="U551" s="206"/>
      <c r="V551" s="206"/>
      <c r="W551" s="206"/>
      <c r="X551" s="206"/>
      <c r="Y551" s="206"/>
      <c r="Z551" s="206"/>
    </row>
    <row r="552" spans="1:26" s="143" customFormat="1" ht="20.149999999999999" customHeight="1">
      <c r="A552" s="130" t="s">
        <v>593</v>
      </c>
      <c r="B552" s="78" t="s">
        <v>594</v>
      </c>
      <c r="C552" s="59">
        <f t="shared" ref="C552:J552" si="75">SUM(C553:C557)</f>
        <v>179</v>
      </c>
      <c r="D552" s="59">
        <f t="shared" si="75"/>
        <v>179</v>
      </c>
      <c r="E552" s="62">
        <f>SUM(E553:E557)</f>
        <v>253</v>
      </c>
      <c r="F552" s="62">
        <f>SUM(F553:F557)</f>
        <v>320</v>
      </c>
      <c r="G552" s="62">
        <f>SUM(G553:G557)</f>
        <v>67</v>
      </c>
      <c r="H552" s="59">
        <f t="shared" si="75"/>
        <v>220.0085</v>
      </c>
      <c r="I552" s="59" t="e">
        <f t="shared" si="75"/>
        <v>#REF!</v>
      </c>
      <c r="J552" s="59">
        <f t="shared" si="75"/>
        <v>209</v>
      </c>
      <c r="K552" s="118"/>
      <c r="L552" s="59">
        <f t="shared" si="68"/>
        <v>111</v>
      </c>
      <c r="M552" s="146">
        <f>F552-E552</f>
        <v>67</v>
      </c>
      <c r="N552" s="10"/>
      <c r="O552" s="94"/>
      <c r="P552" s="94"/>
      <c r="Q552" s="95"/>
      <c r="R552" s="95"/>
      <c r="S552" s="95"/>
      <c r="T552" s="95"/>
      <c r="U552" s="95"/>
      <c r="V552" s="95"/>
      <c r="W552" s="95"/>
      <c r="X552" s="95"/>
      <c r="Y552" s="95"/>
      <c r="Z552" s="95"/>
    </row>
    <row r="553" spans="1:26" s="207" customFormat="1" ht="21.8" customHeight="1">
      <c r="A553" s="219"/>
      <c r="B553" s="333" t="s">
        <v>588</v>
      </c>
      <c r="C553" s="172">
        <v>120.1</v>
      </c>
      <c r="D553" s="172">
        <v>120.1</v>
      </c>
      <c r="E553" s="82">
        <v>192.3</v>
      </c>
      <c r="F553" s="83">
        <v>250.3</v>
      </c>
      <c r="G553" s="82">
        <f>F553-E553</f>
        <v>58</v>
      </c>
      <c r="H553" s="164">
        <v>159.30850000000001</v>
      </c>
      <c r="I553" s="164">
        <v>145.08240599999999</v>
      </c>
      <c r="J553" s="164">
        <v>148.30000000000001</v>
      </c>
      <c r="K553" s="63"/>
      <c r="L553" s="164">
        <f t="shared" si="68"/>
        <v>102</v>
      </c>
      <c r="M553" s="204"/>
      <c r="N553" s="10"/>
      <c r="O553" s="205"/>
      <c r="P553" s="205"/>
      <c r="Q553" s="206"/>
      <c r="R553" s="206"/>
      <c r="S553" s="206"/>
      <c r="T553" s="206"/>
      <c r="U553" s="206"/>
      <c r="V553" s="206"/>
      <c r="W553" s="206"/>
      <c r="X553" s="206"/>
      <c r="Y553" s="206"/>
      <c r="Z553" s="206"/>
    </row>
    <row r="554" spans="1:26" s="207" customFormat="1" ht="21.8" customHeight="1">
      <c r="A554" s="219"/>
      <c r="B554" s="145" t="s">
        <v>582</v>
      </c>
      <c r="C554" s="172">
        <v>18.899999999999999</v>
      </c>
      <c r="D554" s="172">
        <v>18.899999999999999</v>
      </c>
      <c r="E554" s="82">
        <v>20.7</v>
      </c>
      <c r="F554" s="83">
        <f>23*90%</f>
        <v>20.7</v>
      </c>
      <c r="G554" s="82">
        <f>F554-E554</f>
        <v>0</v>
      </c>
      <c r="H554" s="164">
        <v>20.7</v>
      </c>
      <c r="I554" s="164" t="e">
        <f>#REF!</f>
        <v>#REF!</v>
      </c>
      <c r="J554" s="164">
        <f>23*90%</f>
        <v>20.7</v>
      </c>
      <c r="K554" s="63"/>
      <c r="L554" s="164">
        <f t="shared" si="68"/>
        <v>0</v>
      </c>
      <c r="M554" s="204"/>
      <c r="N554" s="10"/>
      <c r="O554" s="205"/>
      <c r="P554" s="205"/>
      <c r="Q554" s="206"/>
      <c r="R554" s="206"/>
      <c r="S554" s="206"/>
      <c r="T554" s="206"/>
      <c r="U554" s="206"/>
      <c r="V554" s="206"/>
      <c r="W554" s="206"/>
      <c r="X554" s="206"/>
      <c r="Y554" s="206"/>
      <c r="Z554" s="206"/>
    </row>
    <row r="555" spans="1:26" s="241" customFormat="1" ht="21.6" customHeight="1">
      <c r="A555" s="282"/>
      <c r="B555" s="214" t="s">
        <v>73</v>
      </c>
      <c r="C555" s="134"/>
      <c r="D555" s="134"/>
      <c r="E555" s="82"/>
      <c r="F555" s="83">
        <v>9</v>
      </c>
      <c r="G555" s="82">
        <f>F555-E555</f>
        <v>9</v>
      </c>
      <c r="H555" s="81"/>
      <c r="I555" s="134"/>
      <c r="J555" s="81"/>
      <c r="K555" s="63"/>
      <c r="L555" s="81"/>
      <c r="M555" s="291"/>
      <c r="N555" s="292"/>
      <c r="O555" s="292"/>
      <c r="P555" s="292"/>
      <c r="Q555" s="292"/>
      <c r="R555" s="292"/>
      <c r="S555" s="292"/>
      <c r="T555" s="240"/>
      <c r="U555" s="240"/>
      <c r="V555" s="240"/>
      <c r="W555" s="240"/>
      <c r="X555" s="240"/>
      <c r="Y555" s="240"/>
      <c r="Z555" s="240"/>
    </row>
    <row r="556" spans="1:26" s="207" customFormat="1" ht="21.8" customHeight="1">
      <c r="A556" s="219"/>
      <c r="B556" s="333" t="s">
        <v>583</v>
      </c>
      <c r="C556" s="172">
        <v>30</v>
      </c>
      <c r="D556" s="172">
        <v>30</v>
      </c>
      <c r="E556" s="82">
        <v>30</v>
      </c>
      <c r="F556" s="83">
        <v>30</v>
      </c>
      <c r="G556" s="82">
        <f>F556-E556</f>
        <v>0</v>
      </c>
      <c r="H556" s="164">
        <v>30</v>
      </c>
      <c r="I556" s="164">
        <v>30</v>
      </c>
      <c r="J556" s="164">
        <v>30</v>
      </c>
      <c r="K556" s="63"/>
      <c r="L556" s="164">
        <f t="shared" si="68"/>
        <v>0</v>
      </c>
      <c r="M556" s="204"/>
      <c r="N556" s="10"/>
      <c r="O556" s="205"/>
      <c r="P556" s="205"/>
      <c r="Q556" s="206"/>
      <c r="R556" s="206"/>
      <c r="S556" s="206"/>
      <c r="T556" s="206"/>
      <c r="U556" s="206"/>
      <c r="V556" s="206"/>
      <c r="W556" s="206"/>
      <c r="X556" s="206"/>
      <c r="Y556" s="206"/>
      <c r="Z556" s="206"/>
    </row>
    <row r="557" spans="1:26" s="207" customFormat="1" ht="21.8" customHeight="1">
      <c r="A557" s="219"/>
      <c r="B557" s="333" t="s">
        <v>585</v>
      </c>
      <c r="C557" s="172">
        <v>10</v>
      </c>
      <c r="D557" s="172">
        <v>10</v>
      </c>
      <c r="E557" s="82">
        <v>10</v>
      </c>
      <c r="F557" s="83">
        <v>10</v>
      </c>
      <c r="G557" s="82">
        <f>F557-E557</f>
        <v>0</v>
      </c>
      <c r="H557" s="164">
        <v>10</v>
      </c>
      <c r="I557" s="164">
        <v>10</v>
      </c>
      <c r="J557" s="164">
        <v>10</v>
      </c>
      <c r="K557" s="63"/>
      <c r="L557" s="164">
        <f t="shared" si="68"/>
        <v>0</v>
      </c>
      <c r="M557" s="204"/>
      <c r="N557" s="10"/>
      <c r="O557" s="205"/>
      <c r="P557" s="205"/>
      <c r="Q557" s="206"/>
      <c r="R557" s="206"/>
      <c r="S557" s="206"/>
      <c r="T557" s="206"/>
      <c r="U557" s="206"/>
      <c r="V557" s="206"/>
      <c r="W557" s="206"/>
      <c r="X557" s="206"/>
      <c r="Y557" s="206"/>
      <c r="Z557" s="206"/>
    </row>
    <row r="558" spans="1:26" s="143" customFormat="1" ht="24.75" customHeight="1">
      <c r="A558" s="130" t="s">
        <v>595</v>
      </c>
      <c r="B558" s="78" t="s">
        <v>596</v>
      </c>
      <c r="C558" s="252">
        <f t="shared" ref="C558:J558" si="76">SUM(C559:C561)</f>
        <v>157</v>
      </c>
      <c r="D558" s="252">
        <f t="shared" si="76"/>
        <v>157</v>
      </c>
      <c r="E558" s="62">
        <f>SUM(E559:E561)</f>
        <v>180</v>
      </c>
      <c r="F558" s="62">
        <f>SUM(F559:F561)</f>
        <v>186</v>
      </c>
      <c r="G558" s="62">
        <f>SUM(G559:G561)</f>
        <v>6</v>
      </c>
      <c r="H558" s="59">
        <f t="shared" si="76"/>
        <v>155</v>
      </c>
      <c r="I558" s="59">
        <f t="shared" si="76"/>
        <v>160</v>
      </c>
      <c r="J558" s="59">
        <f t="shared" si="76"/>
        <v>152</v>
      </c>
      <c r="K558" s="118"/>
      <c r="L558" s="59">
        <f t="shared" si="68"/>
        <v>34</v>
      </c>
      <c r="M558" s="335"/>
      <c r="N558" s="10" t="e">
        <f>#REF!*1150*12</f>
        <v>#REF!</v>
      </c>
      <c r="O558" s="94"/>
      <c r="P558" s="94"/>
      <c r="Q558" s="95"/>
      <c r="R558" s="95"/>
      <c r="S558" s="95"/>
      <c r="T558" s="95"/>
      <c r="U558" s="95"/>
      <c r="V558" s="95"/>
      <c r="W558" s="95"/>
      <c r="X558" s="95"/>
      <c r="Y558" s="95"/>
      <c r="Z558" s="95"/>
    </row>
    <row r="559" spans="1:26" s="207" customFormat="1" ht="21.8" customHeight="1">
      <c r="A559" s="219"/>
      <c r="B559" s="333" t="s">
        <v>588</v>
      </c>
      <c r="C559" s="172">
        <v>117</v>
      </c>
      <c r="D559" s="172">
        <v>117</v>
      </c>
      <c r="E559" s="82">
        <v>140</v>
      </c>
      <c r="F559" s="83">
        <v>146</v>
      </c>
      <c r="G559" s="82">
        <f>F559-E559</f>
        <v>6</v>
      </c>
      <c r="H559" s="164">
        <v>115</v>
      </c>
      <c r="I559" s="164">
        <v>120</v>
      </c>
      <c r="J559" s="164">
        <v>112</v>
      </c>
      <c r="K559" s="63"/>
      <c r="L559" s="164">
        <f t="shared" si="68"/>
        <v>34</v>
      </c>
      <c r="M559" s="204"/>
      <c r="N559" s="10"/>
      <c r="O559" s="205"/>
      <c r="P559" s="205"/>
      <c r="Q559" s="206"/>
      <c r="R559" s="206"/>
      <c r="S559" s="206"/>
      <c r="T559" s="206"/>
      <c r="U559" s="206"/>
      <c r="V559" s="206"/>
      <c r="W559" s="206"/>
      <c r="X559" s="206"/>
      <c r="Y559" s="206"/>
      <c r="Z559" s="206"/>
    </row>
    <row r="560" spans="1:26" s="207" customFormat="1" ht="21.8" customHeight="1">
      <c r="A560" s="219"/>
      <c r="B560" s="333" t="s">
        <v>583</v>
      </c>
      <c r="C560" s="172">
        <v>30</v>
      </c>
      <c r="D560" s="172">
        <v>30</v>
      </c>
      <c r="E560" s="82">
        <v>30</v>
      </c>
      <c r="F560" s="83">
        <v>30</v>
      </c>
      <c r="G560" s="82">
        <f>F560-E560</f>
        <v>0</v>
      </c>
      <c r="H560" s="164">
        <v>30</v>
      </c>
      <c r="I560" s="164">
        <v>30</v>
      </c>
      <c r="J560" s="164">
        <v>30</v>
      </c>
      <c r="K560" s="63"/>
      <c r="L560" s="164">
        <f t="shared" si="68"/>
        <v>0</v>
      </c>
      <c r="M560" s="204"/>
      <c r="N560" s="10"/>
      <c r="O560" s="205"/>
      <c r="P560" s="205"/>
      <c r="Q560" s="206"/>
      <c r="R560" s="206"/>
      <c r="S560" s="206"/>
      <c r="T560" s="206"/>
      <c r="U560" s="206"/>
      <c r="V560" s="206"/>
      <c r="W560" s="206"/>
      <c r="X560" s="206"/>
      <c r="Y560" s="206"/>
      <c r="Z560" s="206"/>
    </row>
    <row r="561" spans="1:26" s="207" customFormat="1" ht="21.8" customHeight="1">
      <c r="A561" s="219"/>
      <c r="B561" s="333" t="s">
        <v>585</v>
      </c>
      <c r="C561" s="172">
        <v>10</v>
      </c>
      <c r="D561" s="172">
        <v>10</v>
      </c>
      <c r="E561" s="82">
        <v>10</v>
      </c>
      <c r="F561" s="83">
        <v>10</v>
      </c>
      <c r="G561" s="82">
        <f>F561-E561</f>
        <v>0</v>
      </c>
      <c r="H561" s="164">
        <v>10</v>
      </c>
      <c r="I561" s="164">
        <v>10</v>
      </c>
      <c r="J561" s="164">
        <v>10</v>
      </c>
      <c r="K561" s="63"/>
      <c r="L561" s="164">
        <f t="shared" si="68"/>
        <v>0</v>
      </c>
      <c r="M561" s="204"/>
      <c r="N561" s="10"/>
      <c r="O561" s="205"/>
      <c r="P561" s="205"/>
      <c r="Q561" s="206"/>
      <c r="R561" s="206"/>
      <c r="S561" s="206"/>
      <c r="T561" s="206"/>
      <c r="U561" s="206"/>
      <c r="V561" s="206"/>
      <c r="W561" s="206"/>
      <c r="X561" s="206"/>
      <c r="Y561" s="206"/>
      <c r="Z561" s="206"/>
    </row>
    <row r="562" spans="1:26" s="143" customFormat="1" ht="24.75" customHeight="1">
      <c r="A562" s="130" t="s">
        <v>597</v>
      </c>
      <c r="B562" s="78" t="s">
        <v>598</v>
      </c>
      <c r="C562" s="252">
        <f>SUM(C563:C565)</f>
        <v>145</v>
      </c>
      <c r="D562" s="252">
        <f>SUM(D563:D565)</f>
        <v>145</v>
      </c>
      <c r="E562" s="62">
        <f t="shared" ref="E562:J562" si="77">SUM(E563:E566)</f>
        <v>180</v>
      </c>
      <c r="F562" s="62">
        <f t="shared" si="77"/>
        <v>186</v>
      </c>
      <c r="G562" s="62">
        <f t="shared" si="77"/>
        <v>6</v>
      </c>
      <c r="H562" s="62">
        <f t="shared" si="77"/>
        <v>155</v>
      </c>
      <c r="I562" s="62">
        <f t="shared" si="77"/>
        <v>160</v>
      </c>
      <c r="J562" s="62">
        <f t="shared" si="77"/>
        <v>155</v>
      </c>
      <c r="K562" s="118"/>
      <c r="L562" s="59">
        <f>SUM(L563:L565)</f>
        <v>31</v>
      </c>
      <c r="M562" s="142"/>
      <c r="N562" s="10"/>
      <c r="O562" s="94"/>
      <c r="P562" s="94"/>
      <c r="Q562" s="95"/>
      <c r="R562" s="95"/>
      <c r="S562" s="95"/>
      <c r="T562" s="95"/>
      <c r="U562" s="95"/>
      <c r="V562" s="95"/>
      <c r="W562" s="95"/>
      <c r="X562" s="95"/>
      <c r="Y562" s="95"/>
      <c r="Z562" s="95"/>
    </row>
    <row r="563" spans="1:26" s="207" customFormat="1" ht="21.8" customHeight="1">
      <c r="A563" s="219"/>
      <c r="B563" s="333" t="s">
        <v>599</v>
      </c>
      <c r="C563" s="172">
        <v>105</v>
      </c>
      <c r="D563" s="172">
        <v>105</v>
      </c>
      <c r="E563" s="82">
        <v>140</v>
      </c>
      <c r="F563" s="83">
        <v>146</v>
      </c>
      <c r="G563" s="82">
        <f>F563-E563</f>
        <v>6</v>
      </c>
      <c r="H563" s="164">
        <v>115</v>
      </c>
      <c r="I563" s="164">
        <v>120</v>
      </c>
      <c r="J563" s="164">
        <v>115</v>
      </c>
      <c r="K563" s="63"/>
      <c r="L563" s="164">
        <f t="shared" si="68"/>
        <v>31</v>
      </c>
      <c r="M563" s="204"/>
      <c r="N563" s="10"/>
      <c r="O563" s="205"/>
      <c r="P563" s="205"/>
      <c r="Q563" s="206"/>
      <c r="R563" s="206"/>
      <c r="S563" s="206"/>
      <c r="T563" s="206"/>
      <c r="U563" s="206"/>
      <c r="V563" s="206"/>
      <c r="W563" s="206"/>
      <c r="X563" s="206"/>
      <c r="Y563" s="206"/>
      <c r="Z563" s="206"/>
    </row>
    <row r="564" spans="1:26" s="207" customFormat="1" ht="21.8" customHeight="1">
      <c r="A564" s="219"/>
      <c r="B564" s="333" t="s">
        <v>583</v>
      </c>
      <c r="C564" s="172">
        <v>30</v>
      </c>
      <c r="D564" s="172">
        <v>30</v>
      </c>
      <c r="E564" s="82">
        <v>30</v>
      </c>
      <c r="F564" s="83">
        <v>30</v>
      </c>
      <c r="G564" s="82">
        <f>F564-E564</f>
        <v>0</v>
      </c>
      <c r="H564" s="164">
        <v>30</v>
      </c>
      <c r="I564" s="164">
        <v>30</v>
      </c>
      <c r="J564" s="164">
        <v>30</v>
      </c>
      <c r="K564" s="63"/>
      <c r="L564" s="164">
        <f t="shared" si="68"/>
        <v>0</v>
      </c>
      <c r="M564" s="204"/>
      <c r="N564" s="10"/>
      <c r="O564" s="205"/>
      <c r="P564" s="205"/>
      <c r="Q564" s="206"/>
      <c r="R564" s="206"/>
      <c r="S564" s="206"/>
      <c r="T564" s="206"/>
      <c r="U564" s="206"/>
      <c r="V564" s="206"/>
      <c r="W564" s="206"/>
      <c r="X564" s="206"/>
      <c r="Y564" s="206"/>
      <c r="Z564" s="206"/>
    </row>
    <row r="565" spans="1:26" s="207" customFormat="1" ht="21.8" customHeight="1">
      <c r="A565" s="219"/>
      <c r="B565" s="333" t="s">
        <v>585</v>
      </c>
      <c r="C565" s="172">
        <v>10</v>
      </c>
      <c r="D565" s="172">
        <v>10</v>
      </c>
      <c r="E565" s="82">
        <v>10</v>
      </c>
      <c r="F565" s="83">
        <v>10</v>
      </c>
      <c r="G565" s="82">
        <f>F565-E565</f>
        <v>0</v>
      </c>
      <c r="H565" s="164">
        <v>10</v>
      </c>
      <c r="I565" s="164">
        <v>10</v>
      </c>
      <c r="J565" s="164">
        <v>10</v>
      </c>
      <c r="K565" s="63"/>
      <c r="L565" s="164">
        <f t="shared" si="68"/>
        <v>0</v>
      </c>
      <c r="M565" s="204"/>
      <c r="N565" s="10"/>
      <c r="O565" s="205"/>
      <c r="P565" s="205"/>
      <c r="Q565" s="206"/>
      <c r="R565" s="206"/>
      <c r="S565" s="206"/>
      <c r="T565" s="206"/>
      <c r="U565" s="206"/>
      <c r="V565" s="206"/>
      <c r="W565" s="206"/>
      <c r="X565" s="206"/>
      <c r="Y565" s="206"/>
      <c r="Z565" s="206"/>
    </row>
    <row r="566" spans="1:26" s="207" customFormat="1" ht="21.8" hidden="1" customHeight="1">
      <c r="A566" s="219"/>
      <c r="B566" s="333" t="s">
        <v>600</v>
      </c>
      <c r="C566" s="172"/>
      <c r="D566" s="172"/>
      <c r="E566" s="82"/>
      <c r="F566" s="83"/>
      <c r="G566" s="82">
        <f>F566-E566</f>
        <v>0</v>
      </c>
      <c r="H566" s="164"/>
      <c r="I566" s="164"/>
      <c r="J566" s="164"/>
      <c r="K566" s="170">
        <f>106+736</f>
        <v>842</v>
      </c>
      <c r="L566" s="164"/>
      <c r="M566" s="204"/>
      <c r="N566" s="10"/>
      <c r="O566" s="205"/>
      <c r="P566" s="205"/>
      <c r="Q566" s="206"/>
      <c r="R566" s="206"/>
      <c r="S566" s="206"/>
      <c r="T566" s="206"/>
      <c r="U566" s="206"/>
      <c r="V566" s="206"/>
      <c r="W566" s="206"/>
      <c r="X566" s="206"/>
      <c r="Y566" s="206"/>
      <c r="Z566" s="206"/>
    </row>
    <row r="567" spans="1:26" s="143" customFormat="1" ht="22.75" customHeight="1">
      <c r="A567" s="130" t="s">
        <v>601</v>
      </c>
      <c r="B567" s="78" t="s">
        <v>602</v>
      </c>
      <c r="C567" s="59">
        <f t="shared" ref="C567:J567" si="78">SUM(C568:C570)</f>
        <v>122</v>
      </c>
      <c r="D567" s="59">
        <f t="shared" si="78"/>
        <v>122</v>
      </c>
      <c r="E567" s="62">
        <f>SUM(E568:E570)</f>
        <v>155</v>
      </c>
      <c r="F567" s="62">
        <f>SUM(F568:F570)</f>
        <v>186</v>
      </c>
      <c r="G567" s="62">
        <f>SUM(G568:G570)</f>
        <v>31</v>
      </c>
      <c r="H567" s="59">
        <f t="shared" si="78"/>
        <v>133</v>
      </c>
      <c r="I567" s="59">
        <f t="shared" si="78"/>
        <v>160</v>
      </c>
      <c r="J567" s="59">
        <f t="shared" si="78"/>
        <v>133</v>
      </c>
      <c r="K567" s="118"/>
      <c r="L567" s="59">
        <f t="shared" si="68"/>
        <v>53</v>
      </c>
      <c r="M567" s="146">
        <f>F567-E567</f>
        <v>31</v>
      </c>
      <c r="N567" s="10" t="e">
        <f>SUM(#REF!)</f>
        <v>#REF!</v>
      </c>
      <c r="O567" s="94"/>
      <c r="P567" s="94"/>
      <c r="Q567" s="95"/>
      <c r="R567" s="95"/>
      <c r="S567" s="95"/>
      <c r="T567" s="95"/>
      <c r="U567" s="95"/>
      <c r="V567" s="95"/>
      <c r="W567" s="95"/>
      <c r="X567" s="95"/>
      <c r="Y567" s="95"/>
      <c r="Z567" s="95"/>
    </row>
    <row r="568" spans="1:26" s="207" customFormat="1" ht="21.8" customHeight="1">
      <c r="A568" s="219"/>
      <c r="B568" s="333" t="s">
        <v>599</v>
      </c>
      <c r="C568" s="172">
        <v>82</v>
      </c>
      <c r="D568" s="172">
        <v>82</v>
      </c>
      <c r="E568" s="82">
        <v>115</v>
      </c>
      <c r="F568" s="83">
        <v>146</v>
      </c>
      <c r="G568" s="82">
        <f>F568-E568</f>
        <v>31</v>
      </c>
      <c r="H568" s="164">
        <v>93</v>
      </c>
      <c r="I568" s="164">
        <v>120</v>
      </c>
      <c r="J568" s="164">
        <v>93</v>
      </c>
      <c r="K568" s="63"/>
      <c r="L568" s="164">
        <f t="shared" si="68"/>
        <v>53</v>
      </c>
      <c r="M568" s="204"/>
      <c r="N568" s="10"/>
      <c r="O568" s="205"/>
      <c r="P568" s="205"/>
      <c r="Q568" s="206"/>
      <c r="R568" s="206"/>
      <c r="S568" s="206"/>
      <c r="T568" s="206"/>
      <c r="U568" s="206"/>
      <c r="V568" s="206"/>
      <c r="W568" s="206"/>
      <c r="X568" s="206"/>
      <c r="Y568" s="206"/>
      <c r="Z568" s="206"/>
    </row>
    <row r="569" spans="1:26" s="207" customFormat="1" ht="21.8" customHeight="1">
      <c r="A569" s="219"/>
      <c r="B569" s="333" t="s">
        <v>583</v>
      </c>
      <c r="C569" s="172">
        <v>30</v>
      </c>
      <c r="D569" s="172">
        <v>30</v>
      </c>
      <c r="E569" s="82">
        <v>30</v>
      </c>
      <c r="F569" s="83">
        <v>30</v>
      </c>
      <c r="G569" s="82">
        <f>F569-E569</f>
        <v>0</v>
      </c>
      <c r="H569" s="164">
        <v>30</v>
      </c>
      <c r="I569" s="164">
        <v>30</v>
      </c>
      <c r="J569" s="164">
        <v>30</v>
      </c>
      <c r="K569" s="63"/>
      <c r="L569" s="164">
        <f t="shared" si="68"/>
        <v>0</v>
      </c>
      <c r="M569" s="204"/>
      <c r="N569" s="10"/>
      <c r="O569" s="205"/>
      <c r="P569" s="205"/>
      <c r="Q569" s="206"/>
      <c r="R569" s="206"/>
      <c r="S569" s="206"/>
      <c r="T569" s="206"/>
      <c r="U569" s="206"/>
      <c r="V569" s="206"/>
      <c r="W569" s="206"/>
      <c r="X569" s="206"/>
      <c r="Y569" s="206"/>
      <c r="Z569" s="206"/>
    </row>
    <row r="570" spans="1:26" s="207" customFormat="1" ht="21.8" customHeight="1">
      <c r="A570" s="219"/>
      <c r="B570" s="333" t="s">
        <v>585</v>
      </c>
      <c r="C570" s="172">
        <v>10</v>
      </c>
      <c r="D570" s="172">
        <v>10</v>
      </c>
      <c r="E570" s="82">
        <v>10</v>
      </c>
      <c r="F570" s="83">
        <v>10</v>
      </c>
      <c r="G570" s="82">
        <f>F570-E570</f>
        <v>0</v>
      </c>
      <c r="H570" s="164">
        <v>10</v>
      </c>
      <c r="I570" s="164">
        <v>10</v>
      </c>
      <c r="J570" s="164">
        <v>10</v>
      </c>
      <c r="K570" s="63"/>
      <c r="L570" s="164">
        <f t="shared" si="68"/>
        <v>0</v>
      </c>
      <c r="M570" s="204"/>
      <c r="N570" s="10"/>
      <c r="O570" s="205"/>
      <c r="P570" s="205"/>
      <c r="Q570" s="206"/>
      <c r="R570" s="206"/>
      <c r="S570" s="206"/>
      <c r="T570" s="206"/>
      <c r="U570" s="206"/>
      <c r="V570" s="206"/>
      <c r="W570" s="206"/>
      <c r="X570" s="206"/>
      <c r="Y570" s="206"/>
      <c r="Z570" s="206"/>
    </row>
    <row r="571" spans="1:26" s="143" customFormat="1" ht="26.2" customHeight="1">
      <c r="A571" s="130" t="s">
        <v>603</v>
      </c>
      <c r="B571" s="336" t="s">
        <v>604</v>
      </c>
      <c r="C571" s="59">
        <f t="shared" ref="C571:J571" si="79">SUM(C572:C575)</f>
        <v>152.80000000000001</v>
      </c>
      <c r="D571" s="59">
        <f t="shared" si="79"/>
        <v>152.80000000000001</v>
      </c>
      <c r="E571" s="62">
        <f t="shared" si="79"/>
        <v>185</v>
      </c>
      <c r="F571" s="62">
        <f t="shared" si="79"/>
        <v>216</v>
      </c>
      <c r="G571" s="62">
        <f t="shared" si="79"/>
        <v>31</v>
      </c>
      <c r="H571" s="59">
        <f t="shared" si="79"/>
        <v>163</v>
      </c>
      <c r="I571" s="59" t="e">
        <f t="shared" si="79"/>
        <v>#REF!</v>
      </c>
      <c r="J571" s="59">
        <f t="shared" si="79"/>
        <v>163</v>
      </c>
      <c r="K571" s="118"/>
      <c r="L571" s="59">
        <f>SUM(L572:L575)</f>
        <v>53</v>
      </c>
      <c r="M571" s="146">
        <f>F571-E571</f>
        <v>31</v>
      </c>
      <c r="N571" s="10">
        <f>100-24</f>
        <v>76</v>
      </c>
      <c r="O571" s="94"/>
      <c r="P571" s="94"/>
      <c r="Q571" s="95"/>
      <c r="R571" s="95"/>
      <c r="S571" s="95"/>
      <c r="T571" s="95"/>
      <c r="U571" s="95"/>
      <c r="V571" s="95"/>
      <c r="W571" s="95"/>
      <c r="X571" s="95"/>
      <c r="Y571" s="95"/>
      <c r="Z571" s="95"/>
    </row>
    <row r="572" spans="1:26" s="207" customFormat="1" ht="21.8" customHeight="1">
      <c r="A572" s="219"/>
      <c r="B572" s="333" t="s">
        <v>599</v>
      </c>
      <c r="C572" s="172">
        <v>82.8</v>
      </c>
      <c r="D572" s="172">
        <v>82.8</v>
      </c>
      <c r="E572" s="82">
        <v>115</v>
      </c>
      <c r="F572" s="164">
        <f>ROUND(146.02,0)</f>
        <v>146</v>
      </c>
      <c r="G572" s="82">
        <f>F572-E572</f>
        <v>31</v>
      </c>
      <c r="H572" s="164">
        <v>93</v>
      </c>
      <c r="I572" s="164">
        <v>120</v>
      </c>
      <c r="J572" s="164">
        <v>93</v>
      </c>
      <c r="K572" s="63"/>
      <c r="L572" s="164">
        <f t="shared" si="68"/>
        <v>53</v>
      </c>
      <c r="M572" s="204"/>
      <c r="N572" s="10"/>
      <c r="O572" s="205"/>
      <c r="P572" s="205"/>
      <c r="Q572" s="206"/>
      <c r="R572" s="206"/>
      <c r="S572" s="206"/>
      <c r="T572" s="206"/>
      <c r="U572" s="206"/>
      <c r="V572" s="206"/>
      <c r="W572" s="206"/>
      <c r="X572" s="206"/>
      <c r="Y572" s="206"/>
      <c r="Z572" s="206"/>
    </row>
    <row r="573" spans="1:26" s="207" customFormat="1" ht="21.8" customHeight="1">
      <c r="A573" s="219"/>
      <c r="B573" s="333" t="s">
        <v>583</v>
      </c>
      <c r="C573" s="172">
        <v>30</v>
      </c>
      <c r="D573" s="172">
        <v>30</v>
      </c>
      <c r="E573" s="82">
        <v>30</v>
      </c>
      <c r="F573" s="164">
        <v>30</v>
      </c>
      <c r="G573" s="82">
        <f>F573-E573</f>
        <v>0</v>
      </c>
      <c r="H573" s="164">
        <v>30</v>
      </c>
      <c r="I573" s="164">
        <v>30</v>
      </c>
      <c r="J573" s="164">
        <v>30</v>
      </c>
      <c r="K573" s="63"/>
      <c r="L573" s="164">
        <f t="shared" si="68"/>
        <v>0</v>
      </c>
      <c r="M573" s="204"/>
      <c r="N573" s="10"/>
      <c r="O573" s="205"/>
      <c r="P573" s="205"/>
      <c r="Q573" s="206"/>
      <c r="R573" s="206"/>
      <c r="S573" s="206"/>
      <c r="T573" s="206"/>
      <c r="U573" s="206"/>
      <c r="V573" s="206"/>
      <c r="W573" s="206"/>
      <c r="X573" s="206"/>
      <c r="Y573" s="206"/>
      <c r="Z573" s="206"/>
    </row>
    <row r="574" spans="1:26" s="207" customFormat="1" ht="21.8" customHeight="1">
      <c r="A574" s="219"/>
      <c r="B574" s="333" t="s">
        <v>605</v>
      </c>
      <c r="C574" s="172">
        <v>30</v>
      </c>
      <c r="D574" s="172">
        <v>30</v>
      </c>
      <c r="E574" s="82">
        <v>30</v>
      </c>
      <c r="F574" s="164">
        <v>30</v>
      </c>
      <c r="G574" s="82">
        <f>F574-E574</f>
        <v>0</v>
      </c>
      <c r="H574" s="164">
        <v>30</v>
      </c>
      <c r="I574" s="164" t="e">
        <f>#REF!</f>
        <v>#REF!</v>
      </c>
      <c r="J574" s="164">
        <v>30</v>
      </c>
      <c r="K574" s="63"/>
      <c r="L574" s="164">
        <f t="shared" si="68"/>
        <v>0</v>
      </c>
      <c r="M574" s="204"/>
      <c r="N574" s="10"/>
      <c r="O574" s="205"/>
      <c r="P574" s="205"/>
      <c r="Q574" s="206"/>
      <c r="R574" s="206"/>
      <c r="S574" s="206"/>
      <c r="T574" s="206"/>
      <c r="U574" s="206"/>
      <c r="V574" s="206"/>
      <c r="W574" s="206"/>
      <c r="X574" s="206"/>
      <c r="Y574" s="206"/>
      <c r="Z574" s="206"/>
    </row>
    <row r="575" spans="1:26" s="207" customFormat="1" ht="21.8" customHeight="1">
      <c r="A575" s="219"/>
      <c r="B575" s="333" t="s">
        <v>585</v>
      </c>
      <c r="C575" s="172">
        <v>10</v>
      </c>
      <c r="D575" s="172">
        <v>10</v>
      </c>
      <c r="E575" s="82">
        <v>10</v>
      </c>
      <c r="F575" s="164">
        <v>10</v>
      </c>
      <c r="G575" s="82">
        <f>F575-E575</f>
        <v>0</v>
      </c>
      <c r="H575" s="164">
        <v>10</v>
      </c>
      <c r="I575" s="164">
        <v>10</v>
      </c>
      <c r="J575" s="164">
        <v>10</v>
      </c>
      <c r="K575" s="63"/>
      <c r="L575" s="164">
        <f t="shared" si="68"/>
        <v>0</v>
      </c>
      <c r="M575" s="204"/>
      <c r="N575" s="10"/>
      <c r="O575" s="205"/>
      <c r="P575" s="205"/>
      <c r="Q575" s="206"/>
      <c r="R575" s="206"/>
      <c r="S575" s="206"/>
      <c r="T575" s="206"/>
      <c r="U575" s="206"/>
      <c r="V575" s="206"/>
      <c r="W575" s="206"/>
      <c r="X575" s="206"/>
      <c r="Y575" s="206"/>
      <c r="Z575" s="206"/>
    </row>
    <row r="576" spans="1:26" s="143" customFormat="1" ht="24.75" customHeight="1">
      <c r="A576" s="130" t="s">
        <v>606</v>
      </c>
      <c r="B576" s="336" t="s">
        <v>607</v>
      </c>
      <c r="C576" s="59">
        <f t="shared" ref="C576:J576" si="80">SUM(C577:C580)</f>
        <v>110</v>
      </c>
      <c r="D576" s="59">
        <f t="shared" si="80"/>
        <v>110</v>
      </c>
      <c r="E576" s="62">
        <f t="shared" si="80"/>
        <v>161</v>
      </c>
      <c r="F576" s="62">
        <f t="shared" si="80"/>
        <v>192</v>
      </c>
      <c r="G576" s="62">
        <f t="shared" si="80"/>
        <v>31</v>
      </c>
      <c r="H576" s="59">
        <f t="shared" si="80"/>
        <v>139</v>
      </c>
      <c r="I576" s="59">
        <f t="shared" si="80"/>
        <v>119</v>
      </c>
      <c r="J576" s="59">
        <f t="shared" si="80"/>
        <v>139</v>
      </c>
      <c r="K576" s="118"/>
      <c r="L576" s="59">
        <f>SUM(L577:L580)</f>
        <v>53</v>
      </c>
      <c r="M576" s="142"/>
      <c r="N576" s="10"/>
      <c r="O576" s="94"/>
      <c r="P576" s="94"/>
      <c r="Q576" s="95"/>
      <c r="R576" s="95"/>
      <c r="S576" s="95"/>
      <c r="T576" s="95"/>
      <c r="U576" s="95"/>
      <c r="V576" s="95"/>
      <c r="W576" s="95"/>
      <c r="X576" s="95"/>
      <c r="Y576" s="95"/>
      <c r="Z576" s="95"/>
    </row>
    <row r="577" spans="1:26" s="207" customFormat="1" ht="21.8" customHeight="1">
      <c r="A577" s="219"/>
      <c r="B577" s="333" t="s">
        <v>608</v>
      </c>
      <c r="C577" s="172">
        <v>70</v>
      </c>
      <c r="D577" s="172">
        <v>70</v>
      </c>
      <c r="E577" s="82">
        <v>115</v>
      </c>
      <c r="F577" s="83">
        <v>146</v>
      </c>
      <c r="G577" s="82">
        <f>F577-E577</f>
        <v>31</v>
      </c>
      <c r="H577" s="164">
        <v>93</v>
      </c>
      <c r="I577" s="164">
        <v>73</v>
      </c>
      <c r="J577" s="164">
        <v>93</v>
      </c>
      <c r="K577" s="63"/>
      <c r="L577" s="164">
        <f t="shared" si="68"/>
        <v>53</v>
      </c>
      <c r="M577" s="204"/>
      <c r="N577" s="10"/>
      <c r="O577" s="205"/>
      <c r="P577" s="205"/>
      <c r="Q577" s="206"/>
      <c r="R577" s="206"/>
      <c r="S577" s="206"/>
      <c r="T577" s="206"/>
      <c r="U577" s="206"/>
      <c r="V577" s="206"/>
      <c r="W577" s="206"/>
      <c r="X577" s="206"/>
      <c r="Y577" s="206"/>
      <c r="Z577" s="206"/>
    </row>
    <row r="578" spans="1:26" s="207" customFormat="1" ht="21.8" customHeight="1">
      <c r="A578" s="219"/>
      <c r="B578" s="333" t="s">
        <v>583</v>
      </c>
      <c r="C578" s="172">
        <v>30</v>
      </c>
      <c r="D578" s="172">
        <v>30</v>
      </c>
      <c r="E578" s="82">
        <v>30</v>
      </c>
      <c r="F578" s="83">
        <v>30</v>
      </c>
      <c r="G578" s="82">
        <f>F578-E578</f>
        <v>0</v>
      </c>
      <c r="H578" s="164">
        <v>30</v>
      </c>
      <c r="I578" s="164">
        <v>30</v>
      </c>
      <c r="J578" s="164">
        <v>30</v>
      </c>
      <c r="K578" s="63"/>
      <c r="L578" s="164">
        <f t="shared" si="68"/>
        <v>0</v>
      </c>
      <c r="M578" s="204"/>
      <c r="N578" s="10"/>
      <c r="O578" s="205"/>
      <c r="P578" s="205"/>
      <c r="Q578" s="206"/>
      <c r="R578" s="206"/>
      <c r="S578" s="206"/>
      <c r="T578" s="206"/>
      <c r="U578" s="206"/>
      <c r="V578" s="206"/>
      <c r="W578" s="206"/>
      <c r="X578" s="206"/>
      <c r="Y578" s="206"/>
      <c r="Z578" s="206"/>
    </row>
    <row r="579" spans="1:26" s="207" customFormat="1" ht="21.8" customHeight="1">
      <c r="A579" s="219"/>
      <c r="B579" s="333" t="s">
        <v>609</v>
      </c>
      <c r="C579" s="172"/>
      <c r="D579" s="172"/>
      <c r="E579" s="82">
        <v>6</v>
      </c>
      <c r="F579" s="83">
        <v>6</v>
      </c>
      <c r="G579" s="82">
        <f>F579-E579</f>
        <v>0</v>
      </c>
      <c r="H579" s="164">
        <v>6</v>
      </c>
      <c r="I579" s="164">
        <v>6</v>
      </c>
      <c r="J579" s="164">
        <v>6</v>
      </c>
      <c r="K579" s="63"/>
      <c r="L579" s="164">
        <f t="shared" si="68"/>
        <v>0</v>
      </c>
      <c r="M579" s="204"/>
      <c r="N579" s="10"/>
      <c r="O579" s="205"/>
      <c r="P579" s="205"/>
      <c r="Q579" s="206"/>
      <c r="R579" s="206"/>
      <c r="S579" s="206"/>
      <c r="T579" s="206"/>
      <c r="U579" s="206"/>
      <c r="V579" s="206"/>
      <c r="W579" s="206"/>
      <c r="X579" s="206"/>
      <c r="Y579" s="206"/>
      <c r="Z579" s="206"/>
    </row>
    <row r="580" spans="1:26" s="207" customFormat="1" ht="21.8" customHeight="1">
      <c r="A580" s="219"/>
      <c r="B580" s="333" t="s">
        <v>585</v>
      </c>
      <c r="C580" s="172">
        <v>10</v>
      </c>
      <c r="D580" s="172">
        <v>10</v>
      </c>
      <c r="E580" s="82">
        <v>10</v>
      </c>
      <c r="F580" s="83">
        <v>10</v>
      </c>
      <c r="G580" s="82">
        <f>F580-E580</f>
        <v>0</v>
      </c>
      <c r="H580" s="164">
        <v>10</v>
      </c>
      <c r="I580" s="164">
        <v>10</v>
      </c>
      <c r="J580" s="164">
        <v>10</v>
      </c>
      <c r="K580" s="63"/>
      <c r="L580" s="164">
        <f t="shared" si="68"/>
        <v>0</v>
      </c>
      <c r="M580" s="204"/>
      <c r="N580" s="10"/>
      <c r="O580" s="205"/>
      <c r="P580" s="205"/>
      <c r="Q580" s="206"/>
      <c r="R580" s="206"/>
      <c r="S580" s="206"/>
      <c r="T580" s="206"/>
      <c r="U580" s="206"/>
      <c r="V580" s="206"/>
      <c r="W580" s="206"/>
      <c r="X580" s="206"/>
      <c r="Y580" s="206"/>
      <c r="Z580" s="206"/>
    </row>
    <row r="581" spans="1:26" s="143" customFormat="1" ht="28" customHeight="1">
      <c r="A581" s="130" t="s">
        <v>610</v>
      </c>
      <c r="B581" s="336" t="s">
        <v>611</v>
      </c>
      <c r="C581" s="59">
        <f t="shared" ref="C581:J581" si="81">SUM(C582:C585)</f>
        <v>125</v>
      </c>
      <c r="D581" s="59">
        <f t="shared" si="81"/>
        <v>125</v>
      </c>
      <c r="E581" s="62">
        <f t="shared" si="81"/>
        <v>140</v>
      </c>
      <c r="F581" s="62">
        <f t="shared" si="81"/>
        <v>159</v>
      </c>
      <c r="G581" s="62">
        <f t="shared" si="81"/>
        <v>19</v>
      </c>
      <c r="H581" s="62">
        <f t="shared" si="81"/>
        <v>128</v>
      </c>
      <c r="I581" s="62">
        <f t="shared" si="81"/>
        <v>128</v>
      </c>
      <c r="J581" s="62">
        <f t="shared" si="81"/>
        <v>125</v>
      </c>
      <c r="K581" s="118"/>
      <c r="L581" s="59">
        <f>SUM(L582:L585)</f>
        <v>34</v>
      </c>
      <c r="M581" s="146">
        <f>F581-E581</f>
        <v>19</v>
      </c>
      <c r="N581" s="10"/>
      <c r="O581" s="94"/>
      <c r="P581" s="94"/>
      <c r="Q581" s="95"/>
      <c r="R581" s="95"/>
      <c r="S581" s="95"/>
      <c r="T581" s="95"/>
      <c r="U581" s="95"/>
      <c r="V581" s="95"/>
      <c r="W581" s="95"/>
      <c r="X581" s="95"/>
      <c r="Y581" s="95"/>
      <c r="Z581" s="95"/>
    </row>
    <row r="582" spans="1:26" s="207" customFormat="1" ht="21.8" customHeight="1">
      <c r="A582" s="219"/>
      <c r="B582" s="333" t="s">
        <v>612</v>
      </c>
      <c r="C582" s="172">
        <v>70</v>
      </c>
      <c r="D582" s="172">
        <v>70</v>
      </c>
      <c r="E582" s="82">
        <v>85</v>
      </c>
      <c r="F582" s="83">
        <v>104</v>
      </c>
      <c r="G582" s="82">
        <f t="shared" ref="G582:G589" si="82">F582-E582</f>
        <v>19</v>
      </c>
      <c r="H582" s="164">
        <v>73</v>
      </c>
      <c r="I582" s="164">
        <v>73</v>
      </c>
      <c r="J582" s="164">
        <v>70</v>
      </c>
      <c r="K582" s="63"/>
      <c r="L582" s="164">
        <f t="shared" si="68"/>
        <v>34</v>
      </c>
      <c r="M582" s="204"/>
      <c r="N582" s="10"/>
      <c r="O582" s="205"/>
      <c r="P582" s="205"/>
      <c r="Q582" s="206"/>
      <c r="R582" s="206"/>
      <c r="S582" s="206"/>
      <c r="T582" s="206"/>
      <c r="U582" s="206"/>
      <c r="V582" s="206"/>
      <c r="W582" s="206"/>
      <c r="X582" s="206"/>
      <c r="Y582" s="206"/>
      <c r="Z582" s="206"/>
    </row>
    <row r="583" spans="1:26" s="207" customFormat="1" ht="21.8" customHeight="1">
      <c r="A583" s="219"/>
      <c r="B583" s="333" t="s">
        <v>583</v>
      </c>
      <c r="C583" s="172">
        <v>30</v>
      </c>
      <c r="D583" s="172">
        <v>30</v>
      </c>
      <c r="E583" s="82">
        <v>30</v>
      </c>
      <c r="F583" s="83">
        <v>30</v>
      </c>
      <c r="G583" s="82">
        <f t="shared" si="82"/>
        <v>0</v>
      </c>
      <c r="H583" s="164">
        <v>30</v>
      </c>
      <c r="I583" s="164">
        <v>30</v>
      </c>
      <c r="J583" s="164">
        <v>30</v>
      </c>
      <c r="K583" s="63"/>
      <c r="L583" s="164">
        <f t="shared" si="68"/>
        <v>0</v>
      </c>
      <c r="M583" s="204"/>
      <c r="N583" s="10"/>
      <c r="O583" s="205"/>
      <c r="P583" s="205"/>
      <c r="Q583" s="206"/>
      <c r="R583" s="206"/>
      <c r="S583" s="206"/>
      <c r="T583" s="206"/>
      <c r="U583" s="206"/>
      <c r="V583" s="206"/>
      <c r="W583" s="206"/>
      <c r="X583" s="206"/>
      <c r="Y583" s="206"/>
      <c r="Z583" s="206"/>
    </row>
    <row r="584" spans="1:26" s="207" customFormat="1" ht="21.8" customHeight="1">
      <c r="A584" s="219"/>
      <c r="B584" s="333" t="s">
        <v>613</v>
      </c>
      <c r="C584" s="172">
        <v>15</v>
      </c>
      <c r="D584" s="172">
        <v>15</v>
      </c>
      <c r="E584" s="82">
        <v>15</v>
      </c>
      <c r="F584" s="83">
        <v>15</v>
      </c>
      <c r="G584" s="82">
        <f t="shared" si="82"/>
        <v>0</v>
      </c>
      <c r="H584" s="164">
        <v>15</v>
      </c>
      <c r="I584" s="164">
        <v>15</v>
      </c>
      <c r="J584" s="164">
        <v>15</v>
      </c>
      <c r="K584" s="63"/>
      <c r="L584" s="164">
        <f t="shared" si="68"/>
        <v>0</v>
      </c>
      <c r="M584" s="204"/>
      <c r="N584" s="10"/>
      <c r="O584" s="205"/>
      <c r="P584" s="205"/>
      <c r="Q584" s="206"/>
      <c r="R584" s="206"/>
      <c r="S584" s="206"/>
      <c r="T584" s="206"/>
      <c r="U584" s="206"/>
      <c r="V584" s="206"/>
      <c r="W584" s="206"/>
      <c r="X584" s="206"/>
      <c r="Y584" s="206"/>
      <c r="Z584" s="206"/>
    </row>
    <row r="585" spans="1:26" s="207" customFormat="1" ht="21.8" customHeight="1">
      <c r="A585" s="219"/>
      <c r="B585" s="333" t="s">
        <v>585</v>
      </c>
      <c r="C585" s="172">
        <v>10</v>
      </c>
      <c r="D585" s="172">
        <v>10</v>
      </c>
      <c r="E585" s="82">
        <v>10</v>
      </c>
      <c r="F585" s="83">
        <v>10</v>
      </c>
      <c r="G585" s="82">
        <f t="shared" si="82"/>
        <v>0</v>
      </c>
      <c r="H585" s="164">
        <v>10</v>
      </c>
      <c r="I585" s="164">
        <v>10</v>
      </c>
      <c r="J585" s="164">
        <v>10</v>
      </c>
      <c r="K585" s="63"/>
      <c r="L585" s="164">
        <f t="shared" si="68"/>
        <v>0</v>
      </c>
      <c r="M585" s="204"/>
      <c r="N585" s="10"/>
      <c r="O585" s="205"/>
      <c r="P585" s="205"/>
      <c r="Q585" s="206"/>
      <c r="R585" s="206"/>
      <c r="S585" s="206"/>
      <c r="T585" s="206"/>
      <c r="U585" s="206"/>
      <c r="V585" s="206"/>
      <c r="W585" s="206"/>
      <c r="X585" s="206"/>
      <c r="Y585" s="206"/>
      <c r="Z585" s="206"/>
    </row>
    <row r="586" spans="1:26" s="143" customFormat="1" ht="24.75" hidden="1" customHeight="1">
      <c r="A586" s="130" t="s">
        <v>614</v>
      </c>
      <c r="B586" s="336" t="s">
        <v>615</v>
      </c>
      <c r="C586" s="59">
        <f t="shared" ref="C586:J586" si="83">SUM(C587:C589)</f>
        <v>72</v>
      </c>
      <c r="D586" s="59">
        <f t="shared" si="83"/>
        <v>72</v>
      </c>
      <c r="E586" s="61">
        <v>70</v>
      </c>
      <c r="F586" s="62">
        <f>SUM(F587:F589)</f>
        <v>0</v>
      </c>
      <c r="G586" s="62">
        <f t="shared" si="83"/>
        <v>-70</v>
      </c>
      <c r="H586" s="59">
        <f t="shared" si="83"/>
        <v>70</v>
      </c>
      <c r="I586" s="59">
        <f t="shared" si="83"/>
        <v>78</v>
      </c>
      <c r="J586" s="59">
        <f t="shared" si="83"/>
        <v>70</v>
      </c>
      <c r="K586" s="118"/>
      <c r="L586" s="164">
        <f t="shared" si="68"/>
        <v>-70</v>
      </c>
      <c r="M586" s="142"/>
      <c r="N586" s="10"/>
      <c r="O586" s="94"/>
      <c r="P586" s="94"/>
      <c r="Q586" s="95"/>
      <c r="R586" s="95"/>
      <c r="S586" s="95"/>
      <c r="T586" s="95"/>
      <c r="U586" s="95"/>
      <c r="V586" s="95"/>
      <c r="W586" s="95"/>
      <c r="X586" s="95"/>
      <c r="Y586" s="95"/>
      <c r="Z586" s="95"/>
    </row>
    <row r="587" spans="1:26" s="207" customFormat="1" ht="21.8" hidden="1" customHeight="1">
      <c r="A587" s="219"/>
      <c r="B587" s="333" t="s">
        <v>583</v>
      </c>
      <c r="C587" s="172">
        <v>30</v>
      </c>
      <c r="D587" s="172">
        <v>30</v>
      </c>
      <c r="E587" s="82">
        <v>30</v>
      </c>
      <c r="F587" s="83"/>
      <c r="G587" s="82">
        <f t="shared" si="82"/>
        <v>-30</v>
      </c>
      <c r="H587" s="164">
        <v>30</v>
      </c>
      <c r="I587" s="164">
        <v>30</v>
      </c>
      <c r="J587" s="164">
        <v>30</v>
      </c>
      <c r="K587" s="63"/>
      <c r="L587" s="164">
        <f t="shared" si="68"/>
        <v>-30</v>
      </c>
      <c r="M587" s="204"/>
      <c r="N587" s="10"/>
      <c r="O587" s="205"/>
      <c r="P587" s="205"/>
      <c r="Q587" s="206"/>
      <c r="R587" s="206"/>
      <c r="S587" s="206"/>
      <c r="T587" s="206"/>
      <c r="U587" s="206"/>
      <c r="V587" s="206"/>
      <c r="W587" s="206"/>
      <c r="X587" s="206"/>
      <c r="Y587" s="206"/>
      <c r="Z587" s="206"/>
    </row>
    <row r="588" spans="1:26" s="207" customFormat="1" ht="21.8" hidden="1" customHeight="1">
      <c r="A588" s="219"/>
      <c r="B588" s="333" t="s">
        <v>616</v>
      </c>
      <c r="C588" s="172">
        <v>32</v>
      </c>
      <c r="D588" s="172">
        <v>32</v>
      </c>
      <c r="E588" s="82">
        <v>30</v>
      </c>
      <c r="F588" s="83"/>
      <c r="G588" s="82">
        <f t="shared" si="82"/>
        <v>-30</v>
      </c>
      <c r="H588" s="164">
        <v>30</v>
      </c>
      <c r="I588" s="164">
        <v>38</v>
      </c>
      <c r="J588" s="164">
        <v>30</v>
      </c>
      <c r="K588" s="63"/>
      <c r="L588" s="164">
        <f t="shared" si="68"/>
        <v>-30</v>
      </c>
      <c r="M588" s="204"/>
      <c r="N588" s="10"/>
      <c r="O588" s="205"/>
      <c r="P588" s="205"/>
      <c r="Q588" s="206"/>
      <c r="R588" s="206"/>
      <c r="S588" s="206"/>
      <c r="T588" s="206"/>
      <c r="U588" s="206"/>
      <c r="V588" s="206"/>
      <c r="W588" s="206"/>
      <c r="X588" s="206"/>
      <c r="Y588" s="206"/>
      <c r="Z588" s="206"/>
    </row>
    <row r="589" spans="1:26" s="207" customFormat="1" ht="21.8" hidden="1" customHeight="1">
      <c r="A589" s="219"/>
      <c r="B589" s="333" t="s">
        <v>585</v>
      </c>
      <c r="C589" s="172">
        <v>10</v>
      </c>
      <c r="D589" s="172">
        <v>10</v>
      </c>
      <c r="E589" s="82">
        <v>10</v>
      </c>
      <c r="F589" s="83"/>
      <c r="G589" s="82">
        <f t="shared" si="82"/>
        <v>-10</v>
      </c>
      <c r="H589" s="164">
        <v>10</v>
      </c>
      <c r="I589" s="164">
        <v>10</v>
      </c>
      <c r="J589" s="164">
        <v>10</v>
      </c>
      <c r="K589" s="63"/>
      <c r="L589" s="164">
        <f t="shared" ref="L589:L599" si="84">F589-J589</f>
        <v>-10</v>
      </c>
      <c r="M589" s="204"/>
      <c r="N589" s="10">
        <f>5800-55</f>
        <v>5745</v>
      </c>
      <c r="O589" s="205" t="e">
        <f>N589-#REF!</f>
        <v>#REF!</v>
      </c>
      <c r="P589" s="205"/>
      <c r="Q589" s="206"/>
      <c r="R589" s="206"/>
      <c r="S589" s="206"/>
      <c r="T589" s="206"/>
      <c r="U589" s="206"/>
      <c r="V589" s="206"/>
      <c r="W589" s="206"/>
      <c r="X589" s="206"/>
      <c r="Y589" s="206"/>
      <c r="Z589" s="206"/>
    </row>
    <row r="590" spans="1:26" s="143" customFormat="1" ht="27" customHeight="1">
      <c r="A590" s="130" t="s">
        <v>614</v>
      </c>
      <c r="B590" s="337" t="s">
        <v>617</v>
      </c>
      <c r="C590" s="60">
        <v>110</v>
      </c>
      <c r="D590" s="59">
        <f>73+5+15+7+10</f>
        <v>110</v>
      </c>
      <c r="E590" s="61">
        <v>160</v>
      </c>
      <c r="F590" s="62">
        <v>160</v>
      </c>
      <c r="G590" s="62">
        <f>F590-E590</f>
        <v>0</v>
      </c>
      <c r="H590" s="59">
        <v>160</v>
      </c>
      <c r="I590" s="59">
        <v>160</v>
      </c>
      <c r="J590" s="59">
        <v>160</v>
      </c>
      <c r="K590" s="118"/>
      <c r="L590" s="59">
        <f t="shared" si="84"/>
        <v>0</v>
      </c>
      <c r="M590" s="142"/>
      <c r="N590" s="10"/>
      <c r="O590" s="94"/>
      <c r="P590" s="94"/>
      <c r="Q590" s="95"/>
      <c r="R590" s="95"/>
      <c r="S590" s="95"/>
      <c r="T590" s="95"/>
      <c r="U590" s="95"/>
      <c r="V590" s="95"/>
      <c r="W590" s="95"/>
      <c r="X590" s="95"/>
      <c r="Y590" s="95"/>
      <c r="Z590" s="95"/>
    </row>
    <row r="591" spans="1:26" s="101" customFormat="1" ht="48.8" customHeight="1">
      <c r="A591" s="130">
        <v>5</v>
      </c>
      <c r="B591" s="179" t="s">
        <v>618</v>
      </c>
      <c r="C591" s="59">
        <v>1000</v>
      </c>
      <c r="D591" s="59">
        <f>153.82+846.2</f>
        <v>1000.02</v>
      </c>
      <c r="E591" s="61">
        <v>900</v>
      </c>
      <c r="F591" s="62">
        <v>900</v>
      </c>
      <c r="G591" s="61">
        <f>F591-E591</f>
        <v>0</v>
      </c>
      <c r="H591" s="59">
        <v>1000</v>
      </c>
      <c r="I591" s="131">
        <v>1000</v>
      </c>
      <c r="J591" s="59">
        <v>1000</v>
      </c>
      <c r="K591" s="338" t="s">
        <v>619</v>
      </c>
      <c r="L591" s="59">
        <f t="shared" si="84"/>
        <v>-100</v>
      </c>
      <c r="M591" s="115"/>
      <c r="N591" s="10"/>
      <c r="O591" s="11"/>
      <c r="P591" s="11"/>
      <c r="Q591" s="12"/>
      <c r="R591" s="12"/>
      <c r="S591" s="12"/>
      <c r="T591" s="12"/>
      <c r="U591" s="12"/>
      <c r="V591" s="12"/>
      <c r="W591" s="12"/>
      <c r="X591" s="12"/>
      <c r="Y591" s="12"/>
      <c r="Z591" s="12"/>
    </row>
    <row r="592" spans="1:26" s="96" customFormat="1" ht="24.75" customHeight="1">
      <c r="A592" s="260">
        <v>6</v>
      </c>
      <c r="B592" s="339" t="s">
        <v>620</v>
      </c>
      <c r="C592" s="340"/>
      <c r="D592" s="340"/>
      <c r="E592" s="61">
        <v>700</v>
      </c>
      <c r="F592" s="62">
        <v>800</v>
      </c>
      <c r="G592" s="61">
        <f>F592-E592</f>
        <v>100</v>
      </c>
      <c r="H592" s="261"/>
      <c r="I592" s="261"/>
      <c r="J592" s="261"/>
      <c r="K592" s="341" t="s">
        <v>621</v>
      </c>
      <c r="L592" s="261"/>
      <c r="M592" s="142"/>
      <c r="N592" s="10"/>
      <c r="O592" s="94"/>
      <c r="P592" s="94"/>
      <c r="Q592" s="95"/>
      <c r="R592" s="95"/>
      <c r="S592" s="95"/>
      <c r="T592" s="95"/>
      <c r="U592" s="95"/>
      <c r="V592" s="95"/>
      <c r="W592" s="95"/>
      <c r="X592" s="95"/>
      <c r="Y592" s="95"/>
      <c r="Z592" s="95"/>
    </row>
    <row r="593" spans="1:26" s="101" customFormat="1" ht="29.3" customHeight="1">
      <c r="A593" s="64" t="s">
        <v>622</v>
      </c>
      <c r="B593" s="78" t="s">
        <v>623</v>
      </c>
      <c r="C593" s="60">
        <f>SUM(C595:C599)</f>
        <v>3260</v>
      </c>
      <c r="D593" s="60">
        <f>SUM(D595:D599)</f>
        <v>3260</v>
      </c>
      <c r="E593" s="90">
        <f t="shared" ref="E593:J593" si="85">SUM(E595:E600)</f>
        <v>29079</v>
      </c>
      <c r="F593" s="62">
        <f t="shared" si="85"/>
        <v>9729</v>
      </c>
      <c r="G593" s="62">
        <f t="shared" si="85"/>
        <v>-19350</v>
      </c>
      <c r="H593" s="59">
        <f t="shared" si="85"/>
        <v>25664</v>
      </c>
      <c r="I593" s="59">
        <f t="shared" si="85"/>
        <v>15289</v>
      </c>
      <c r="J593" s="59">
        <f t="shared" si="85"/>
        <v>4958</v>
      </c>
      <c r="K593" s="118"/>
      <c r="L593" s="60">
        <f t="shared" si="84"/>
        <v>4771</v>
      </c>
      <c r="M593" s="35">
        <f>F593-E593</f>
        <v>-19350</v>
      </c>
      <c r="N593" s="10"/>
      <c r="O593" s="11"/>
      <c r="P593" s="11"/>
      <c r="Q593" s="12"/>
      <c r="R593" s="12"/>
      <c r="S593" s="12"/>
      <c r="T593" s="12"/>
      <c r="U593" s="12"/>
      <c r="V593" s="12"/>
      <c r="W593" s="12"/>
      <c r="X593" s="12"/>
      <c r="Y593" s="12"/>
      <c r="Z593" s="12"/>
    </row>
    <row r="594" spans="1:26" s="103" customFormat="1" ht="20.149999999999999" hidden="1" customHeight="1">
      <c r="A594" s="88"/>
      <c r="B594" s="98" t="s">
        <v>38</v>
      </c>
      <c r="C594" s="342"/>
      <c r="D594" s="342"/>
      <c r="E594" s="82"/>
      <c r="F594" s="83"/>
      <c r="G594" s="82"/>
      <c r="H594" s="81"/>
      <c r="I594" s="134"/>
      <c r="J594" s="81"/>
      <c r="K594" s="100"/>
      <c r="L594" s="81">
        <f t="shared" si="84"/>
        <v>0</v>
      </c>
      <c r="M594" s="9"/>
      <c r="N594" s="10"/>
      <c r="O594" s="11"/>
      <c r="P594" s="11"/>
      <c r="Q594" s="12"/>
      <c r="R594" s="12"/>
      <c r="S594" s="12"/>
      <c r="T594" s="12"/>
      <c r="U594" s="12"/>
      <c r="V594" s="12"/>
      <c r="W594" s="12"/>
      <c r="X594" s="12"/>
      <c r="Y594" s="12"/>
      <c r="Z594" s="12"/>
    </row>
    <row r="595" spans="1:26" s="207" customFormat="1" ht="21.8" customHeight="1">
      <c r="A595" s="219">
        <v>1</v>
      </c>
      <c r="B595" s="333" t="s">
        <v>624</v>
      </c>
      <c r="C595" s="172">
        <v>800</v>
      </c>
      <c r="D595" s="172">
        <v>800</v>
      </c>
      <c r="E595" s="82">
        <v>1200</v>
      </c>
      <c r="F595" s="83">
        <v>1560</v>
      </c>
      <c r="G595" s="82">
        <f t="shared" ref="G595:G600" si="86">F595-E595</f>
        <v>360</v>
      </c>
      <c r="H595" s="164">
        <v>1000</v>
      </c>
      <c r="I595" s="164">
        <v>1000</v>
      </c>
      <c r="J595" s="164">
        <v>1000</v>
      </c>
      <c r="K595" s="343" t="s">
        <v>625</v>
      </c>
      <c r="L595" s="164">
        <f t="shared" si="84"/>
        <v>560</v>
      </c>
      <c r="M595" s="344"/>
      <c r="N595" s="10"/>
      <c r="O595" s="205"/>
      <c r="P595" s="205"/>
      <c r="Q595" s="206"/>
      <c r="R595" s="206"/>
      <c r="S595" s="206"/>
      <c r="T595" s="206"/>
      <c r="U595" s="206"/>
      <c r="V595" s="206"/>
      <c r="W595" s="206"/>
      <c r="X595" s="206"/>
      <c r="Y595" s="206"/>
      <c r="Z595" s="206"/>
    </row>
    <row r="596" spans="1:26" s="207" customFormat="1" ht="38.299999999999997" customHeight="1">
      <c r="A596" s="219">
        <v>2</v>
      </c>
      <c r="B596" s="214" t="s">
        <v>626</v>
      </c>
      <c r="C596" s="345">
        <v>400</v>
      </c>
      <c r="D596" s="345">
        <v>400</v>
      </c>
      <c r="E596" s="82">
        <v>4000</v>
      </c>
      <c r="F596" s="83">
        <f>4500</f>
        <v>4500</v>
      </c>
      <c r="G596" s="82">
        <f t="shared" si="86"/>
        <v>500</v>
      </c>
      <c r="H596" s="164">
        <v>2600</v>
      </c>
      <c r="I596" s="164">
        <v>1200</v>
      </c>
      <c r="J596" s="164">
        <v>2000</v>
      </c>
      <c r="K596" s="343" t="s">
        <v>627</v>
      </c>
      <c r="L596" s="164">
        <f t="shared" si="84"/>
        <v>2500</v>
      </c>
      <c r="M596" s="204"/>
      <c r="N596" s="10"/>
      <c r="O596" s="205"/>
      <c r="P596" s="205"/>
      <c r="Q596" s="206"/>
      <c r="R596" s="206"/>
      <c r="S596" s="206"/>
      <c r="T596" s="206"/>
      <c r="U596" s="206"/>
      <c r="V596" s="206"/>
      <c r="W596" s="206"/>
      <c r="X596" s="206"/>
      <c r="Y596" s="206"/>
      <c r="Z596" s="206"/>
    </row>
    <row r="597" spans="1:26" s="207" customFormat="1" ht="21.8" hidden="1" customHeight="1">
      <c r="A597" s="219">
        <v>3</v>
      </c>
      <c r="B597" s="333" t="s">
        <v>628</v>
      </c>
      <c r="C597" s="172">
        <v>100</v>
      </c>
      <c r="D597" s="172">
        <v>100</v>
      </c>
      <c r="E597" s="82">
        <v>150</v>
      </c>
      <c r="F597" s="83"/>
      <c r="G597" s="82">
        <f t="shared" si="86"/>
        <v>-150</v>
      </c>
      <c r="H597" s="164">
        <v>150</v>
      </c>
      <c r="I597" s="164">
        <f>100+50</f>
        <v>150</v>
      </c>
      <c r="J597" s="164">
        <f>100+50</f>
        <v>150</v>
      </c>
      <c r="K597" s="346"/>
      <c r="L597" s="164">
        <f t="shared" si="84"/>
        <v>-150</v>
      </c>
      <c r="M597" s="204"/>
      <c r="N597" s="10"/>
      <c r="O597" s="205"/>
      <c r="P597" s="205"/>
      <c r="Q597" s="206"/>
      <c r="R597" s="206"/>
      <c r="S597" s="206"/>
      <c r="T597" s="206"/>
      <c r="U597" s="206"/>
      <c r="V597" s="206"/>
      <c r="W597" s="206"/>
      <c r="X597" s="206"/>
      <c r="Y597" s="206"/>
      <c r="Z597" s="206"/>
    </row>
    <row r="598" spans="1:26" s="207" customFormat="1" ht="21.8" customHeight="1">
      <c r="A598" s="219">
        <v>3</v>
      </c>
      <c r="B598" s="333" t="s">
        <v>629</v>
      </c>
      <c r="C598" s="172">
        <f>1710-440</f>
        <v>1270</v>
      </c>
      <c r="D598" s="172">
        <f>1710-440</f>
        <v>1270</v>
      </c>
      <c r="E598" s="82">
        <v>3300</v>
      </c>
      <c r="F598" s="83">
        <f>3300</f>
        <v>3300</v>
      </c>
      <c r="G598" s="82">
        <f t="shared" si="86"/>
        <v>0</v>
      </c>
      <c r="H598" s="164">
        <v>1500</v>
      </c>
      <c r="I598" s="164">
        <v>1500</v>
      </c>
      <c r="J598" s="164">
        <v>1500</v>
      </c>
      <c r="K598" s="346"/>
      <c r="L598" s="164">
        <f t="shared" si="84"/>
        <v>1800</v>
      </c>
      <c r="M598" s="204"/>
      <c r="N598" s="10"/>
      <c r="O598" s="205"/>
      <c r="P598" s="205"/>
      <c r="Q598" s="206"/>
      <c r="R598" s="206"/>
      <c r="S598" s="206"/>
      <c r="T598" s="206"/>
      <c r="U598" s="206"/>
      <c r="V598" s="206"/>
      <c r="W598" s="206"/>
      <c r="X598" s="206"/>
      <c r="Y598" s="206"/>
      <c r="Z598" s="206"/>
    </row>
    <row r="599" spans="1:26" s="207" customFormat="1" ht="40.75" customHeight="1">
      <c r="A599" s="219">
        <v>4</v>
      </c>
      <c r="B599" s="145" t="s">
        <v>630</v>
      </c>
      <c r="C599" s="345">
        <f>250+440</f>
        <v>690</v>
      </c>
      <c r="D599" s="345">
        <f>250+440</f>
        <v>690</v>
      </c>
      <c r="E599" s="82">
        <v>429</v>
      </c>
      <c r="F599" s="83">
        <v>369</v>
      </c>
      <c r="G599" s="82">
        <f t="shared" si="86"/>
        <v>-60</v>
      </c>
      <c r="H599" s="164">
        <v>414</v>
      </c>
      <c r="I599" s="164">
        <v>316</v>
      </c>
      <c r="J599" s="164">
        <v>308</v>
      </c>
      <c r="K599" s="346"/>
      <c r="L599" s="164">
        <f t="shared" si="84"/>
        <v>61</v>
      </c>
      <c r="M599" s="204">
        <v>395</v>
      </c>
      <c r="N599" s="10"/>
      <c r="O599" s="205"/>
      <c r="P599" s="205"/>
      <c r="Q599" s="206"/>
      <c r="R599" s="206"/>
      <c r="S599" s="206"/>
      <c r="T599" s="206"/>
      <c r="U599" s="206"/>
      <c r="V599" s="206"/>
      <c r="W599" s="206"/>
      <c r="X599" s="206"/>
      <c r="Y599" s="206"/>
      <c r="Z599" s="206"/>
    </row>
    <row r="600" spans="1:26" s="143" customFormat="1" ht="29.3" hidden="1" customHeight="1">
      <c r="A600" s="219">
        <v>6</v>
      </c>
      <c r="B600" s="347" t="s">
        <v>205</v>
      </c>
      <c r="C600" s="348">
        <v>7400</v>
      </c>
      <c r="D600" s="348">
        <v>7400</v>
      </c>
      <c r="E600" s="349">
        <v>20000</v>
      </c>
      <c r="F600" s="350"/>
      <c r="G600" s="82">
        <f t="shared" si="86"/>
        <v>-20000</v>
      </c>
      <c r="H600" s="351">
        <v>20000</v>
      </c>
      <c r="I600" s="352">
        <v>11123</v>
      </c>
      <c r="J600" s="59"/>
      <c r="K600" s="353"/>
      <c r="L600" s="59">
        <f>F600-J600</f>
        <v>0</v>
      </c>
      <c r="M600" s="142">
        <f>11204-1700</f>
        <v>9504</v>
      </c>
      <c r="N600" s="10"/>
      <c r="O600" s="94"/>
      <c r="P600" s="94"/>
      <c r="Q600" s="94"/>
      <c r="R600" s="94"/>
      <c r="S600" s="94"/>
      <c r="T600" s="94"/>
      <c r="U600" s="94"/>
      <c r="V600" s="94"/>
      <c r="W600" s="95"/>
      <c r="X600" s="95"/>
      <c r="Y600" s="95"/>
      <c r="Z600" s="95"/>
    </row>
    <row r="601" spans="1:26" s="95" customFormat="1" ht="29.3" customHeight="1">
      <c r="A601" s="354" t="s">
        <v>631</v>
      </c>
      <c r="B601" s="355" t="s">
        <v>632</v>
      </c>
      <c r="C601" s="348">
        <v>7400</v>
      </c>
      <c r="D601" s="348">
        <v>7400</v>
      </c>
      <c r="E601" s="356">
        <v>13260</v>
      </c>
      <c r="F601" s="357">
        <v>17600</v>
      </c>
      <c r="G601" s="356"/>
      <c r="H601" s="358">
        <v>13110</v>
      </c>
      <c r="I601" s="352">
        <v>11123</v>
      </c>
      <c r="J601" s="59">
        <v>11842</v>
      </c>
      <c r="K601" s="359"/>
      <c r="L601" s="59">
        <f>F601-J601</f>
        <v>5758</v>
      </c>
      <c r="M601" s="142">
        <f>11204-1700</f>
        <v>9504</v>
      </c>
      <c r="N601" s="10"/>
      <c r="O601" s="94"/>
      <c r="P601" s="94"/>
      <c r="Q601" s="94"/>
      <c r="R601" s="94"/>
      <c r="S601" s="94"/>
      <c r="T601" s="94"/>
      <c r="U601" s="94"/>
      <c r="V601" s="94"/>
    </row>
    <row r="602" spans="1:26" s="370" customFormat="1" ht="32.25" hidden="1" customHeight="1">
      <c r="A602" s="360" t="s">
        <v>29</v>
      </c>
      <c r="B602" s="361" t="s">
        <v>633</v>
      </c>
      <c r="C602" s="362">
        <v>5363</v>
      </c>
      <c r="D602" s="362">
        <v>5363</v>
      </c>
      <c r="E602" s="363"/>
      <c r="F602" s="364"/>
      <c r="G602" s="363"/>
      <c r="H602" s="365"/>
      <c r="I602" s="366">
        <v>1025</v>
      </c>
      <c r="J602" s="365"/>
      <c r="K602" s="367"/>
      <c r="L602" s="365"/>
      <c r="M602" s="9"/>
      <c r="N602" s="368"/>
      <c r="O602" s="9"/>
      <c r="P602" s="9"/>
      <c r="Q602" s="9"/>
      <c r="R602" s="9"/>
      <c r="S602" s="9"/>
      <c r="T602" s="9"/>
      <c r="U602" s="9"/>
      <c r="V602" s="9"/>
      <c r="W602" s="369"/>
      <c r="X602" s="369"/>
      <c r="Y602" s="369"/>
      <c r="Z602" s="369"/>
    </row>
    <row r="603" spans="1:26" s="370" customFormat="1" ht="42.05" hidden="1" customHeight="1">
      <c r="A603" s="371" t="s">
        <v>35</v>
      </c>
      <c r="B603" s="372" t="s">
        <v>634</v>
      </c>
      <c r="C603" s="373"/>
      <c r="D603" s="374">
        <v>44498</v>
      </c>
      <c r="E603" s="375"/>
      <c r="F603" s="376"/>
      <c r="G603" s="375"/>
      <c r="H603" s="377"/>
      <c r="I603" s="378"/>
      <c r="J603" s="377"/>
      <c r="K603" s="379"/>
      <c r="L603" s="377"/>
      <c r="M603" s="9"/>
      <c r="N603" s="368"/>
      <c r="O603" s="9"/>
      <c r="P603" s="9"/>
      <c r="Q603" s="9"/>
      <c r="R603" s="9"/>
      <c r="S603" s="9"/>
      <c r="T603" s="9"/>
      <c r="U603" s="9"/>
      <c r="V603" s="9"/>
      <c r="W603" s="369"/>
      <c r="X603" s="369"/>
      <c r="Y603" s="369"/>
      <c r="Z603" s="369"/>
    </row>
    <row r="604" spans="1:26" s="370" customFormat="1" ht="42.05" hidden="1" customHeight="1">
      <c r="A604" s="380" t="s">
        <v>631</v>
      </c>
      <c r="B604" s="381" t="s">
        <v>635</v>
      </c>
      <c r="C604" s="382"/>
      <c r="D604" s="383">
        <v>38153</v>
      </c>
      <c r="E604" s="349"/>
      <c r="F604" s="350"/>
      <c r="G604" s="349"/>
      <c r="H604" s="351"/>
      <c r="I604" s="384"/>
      <c r="J604" s="351"/>
      <c r="K604" s="385"/>
      <c r="L604" s="351"/>
      <c r="M604" s="9"/>
      <c r="N604" s="368"/>
      <c r="O604" s="9"/>
      <c r="P604" s="9"/>
      <c r="Q604" s="9"/>
      <c r="R604" s="9"/>
      <c r="S604" s="9"/>
      <c r="T604" s="9"/>
      <c r="U604" s="9"/>
      <c r="V604" s="9"/>
      <c r="W604" s="369"/>
      <c r="X604" s="369"/>
      <c r="Y604" s="369"/>
      <c r="Z604" s="369"/>
    </row>
    <row r="605" spans="1:26" s="370" customFormat="1" ht="42.05" hidden="1" customHeight="1">
      <c r="A605" s="380" t="s">
        <v>636</v>
      </c>
      <c r="B605" s="381" t="s">
        <v>637</v>
      </c>
      <c r="C605" s="382"/>
      <c r="D605" s="383">
        <v>8116.65</v>
      </c>
      <c r="E605" s="349"/>
      <c r="F605" s="350"/>
      <c r="G605" s="349"/>
      <c r="H605" s="351"/>
      <c r="I605" s="384"/>
      <c r="J605" s="351"/>
      <c r="K605" s="385"/>
      <c r="L605" s="351"/>
      <c r="M605" s="9"/>
      <c r="N605" s="368"/>
      <c r="O605" s="9"/>
      <c r="P605" s="9"/>
      <c r="Q605" s="9"/>
      <c r="R605" s="9"/>
      <c r="S605" s="9"/>
      <c r="T605" s="9"/>
      <c r="U605" s="9"/>
      <c r="V605" s="9"/>
      <c r="W605" s="369"/>
      <c r="X605" s="369"/>
      <c r="Y605" s="369"/>
      <c r="Z605" s="369"/>
    </row>
    <row r="606" spans="1:26" s="370" customFormat="1" ht="22.75" customHeight="1">
      <c r="A606" s="386"/>
      <c r="B606" s="387"/>
      <c r="C606" s="388"/>
      <c r="D606" s="388"/>
      <c r="E606" s="389"/>
      <c r="F606" s="390"/>
      <c r="G606" s="389"/>
      <c r="H606" s="391"/>
      <c r="I606" s="392"/>
      <c r="J606" s="391"/>
      <c r="K606" s="393"/>
      <c r="L606" s="391"/>
      <c r="M606" s="9"/>
      <c r="N606" s="368" t="e">
        <f>#REF!+#REF!+#REF!+#REF!</f>
        <v>#REF!</v>
      </c>
      <c r="O606" s="9"/>
      <c r="P606" s="9"/>
      <c r="Q606" s="9"/>
      <c r="R606" s="9"/>
      <c r="S606" s="9"/>
      <c r="T606" s="9"/>
      <c r="U606" s="9"/>
      <c r="V606" s="9"/>
      <c r="W606" s="369"/>
      <c r="X606" s="369"/>
      <c r="Y606" s="369"/>
      <c r="Z606" s="369"/>
    </row>
    <row r="607" spans="1:26" s="370" customFormat="1" ht="15.75">
      <c r="A607" s="386"/>
      <c r="B607" s="394"/>
      <c r="C607" s="395"/>
      <c r="D607" s="395"/>
      <c r="E607" s="396"/>
      <c r="F607" s="397"/>
      <c r="G607" s="396"/>
      <c r="H607" s="398"/>
      <c r="I607" s="395"/>
      <c r="J607" s="398"/>
      <c r="K607" s="393"/>
      <c r="L607" s="398"/>
      <c r="M607" s="9"/>
      <c r="N607" s="368"/>
      <c r="O607" s="9"/>
      <c r="P607" s="9"/>
      <c r="Q607" s="9"/>
      <c r="R607" s="399"/>
      <c r="S607" s="399"/>
      <c r="T607" s="399"/>
      <c r="U607" s="399"/>
      <c r="V607" s="399"/>
    </row>
    <row r="608" spans="1:26" s="370" customFormat="1" ht="17.05">
      <c r="A608" s="386"/>
      <c r="B608" s="387"/>
      <c r="C608" s="388"/>
      <c r="D608" s="388"/>
      <c r="E608" s="389"/>
      <c r="F608" s="390"/>
      <c r="G608" s="389"/>
      <c r="H608" s="391"/>
      <c r="I608" s="392"/>
      <c r="J608" s="391"/>
      <c r="K608" s="393"/>
      <c r="L608" s="391"/>
      <c r="M608" s="400"/>
      <c r="N608" s="45"/>
      <c r="O608" s="9"/>
      <c r="P608" s="9"/>
      <c r="Q608" s="9"/>
      <c r="R608" s="399"/>
      <c r="S608" s="399"/>
      <c r="T608" s="399"/>
      <c r="U608" s="399"/>
      <c r="V608" s="399"/>
    </row>
    <row r="609" spans="1:22" s="370" customFormat="1" ht="17.05">
      <c r="A609" s="386"/>
      <c r="B609" s="387"/>
      <c r="C609" s="388"/>
      <c r="D609" s="388"/>
      <c r="E609" s="389"/>
      <c r="F609" s="390"/>
      <c r="G609" s="389"/>
      <c r="H609" s="391"/>
      <c r="I609" s="392"/>
      <c r="J609" s="391"/>
      <c r="K609" s="393"/>
      <c r="L609" s="391"/>
      <c r="M609" s="400"/>
      <c r="N609" s="45"/>
      <c r="O609" s="9"/>
      <c r="P609" s="9"/>
      <c r="Q609" s="9"/>
      <c r="R609" s="399"/>
      <c r="S609" s="399"/>
      <c r="T609" s="399"/>
      <c r="U609" s="399"/>
      <c r="V609" s="399"/>
    </row>
    <row r="610" spans="1:22" s="370" customFormat="1" ht="15.75">
      <c r="A610" s="386"/>
      <c r="B610" s="394"/>
      <c r="C610" s="395"/>
      <c r="D610" s="395"/>
      <c r="E610" s="396"/>
      <c r="F610" s="397"/>
      <c r="G610" s="396"/>
      <c r="H610" s="398"/>
      <c r="I610" s="395"/>
      <c r="J610" s="398"/>
      <c r="K610" s="393"/>
      <c r="L610" s="398"/>
      <c r="M610" s="9"/>
      <c r="N610" s="368"/>
      <c r="O610" s="9"/>
      <c r="P610" s="9"/>
      <c r="Q610" s="9"/>
      <c r="R610" s="399"/>
      <c r="S610" s="399"/>
      <c r="T610" s="399"/>
      <c r="U610" s="399"/>
      <c r="V610" s="399"/>
    </row>
    <row r="611" spans="1:22" s="370" customFormat="1" ht="15.75">
      <c r="A611" s="386"/>
      <c r="B611" s="394"/>
      <c r="C611" s="395"/>
      <c r="D611" s="395"/>
      <c r="E611" s="396"/>
      <c r="F611" s="397"/>
      <c r="G611" s="396"/>
      <c r="H611" s="398"/>
      <c r="I611" s="395"/>
      <c r="J611" s="398"/>
      <c r="K611" s="393"/>
      <c r="L611" s="398"/>
      <c r="M611" s="9"/>
      <c r="N611" s="368"/>
      <c r="O611" s="9"/>
      <c r="P611" s="9"/>
      <c r="Q611" s="9"/>
      <c r="R611" s="399"/>
      <c r="S611" s="399"/>
      <c r="T611" s="399"/>
      <c r="U611" s="399"/>
      <c r="V611" s="399"/>
    </row>
    <row r="612" spans="1:22" s="370" customFormat="1" ht="15.75">
      <c r="A612" s="386"/>
      <c r="B612" s="394"/>
      <c r="C612" s="395"/>
      <c r="D612" s="395"/>
      <c r="E612" s="396"/>
      <c r="F612" s="397"/>
      <c r="G612" s="396"/>
      <c r="H612" s="398"/>
      <c r="I612" s="395"/>
      <c r="J612" s="398"/>
      <c r="K612" s="393"/>
      <c r="L612" s="398"/>
      <c r="M612" s="9"/>
      <c r="N612" s="368"/>
      <c r="O612" s="9"/>
      <c r="P612" s="9"/>
      <c r="Q612" s="9"/>
      <c r="R612" s="399"/>
      <c r="S612" s="399"/>
      <c r="T612" s="399"/>
      <c r="U612" s="399"/>
      <c r="V612" s="399"/>
    </row>
    <row r="613" spans="1:22" s="370" customFormat="1" ht="15.75">
      <c r="A613" s="386"/>
      <c r="B613" s="394"/>
      <c r="C613" s="395"/>
      <c r="D613" s="395"/>
      <c r="E613" s="396"/>
      <c r="F613" s="397"/>
      <c r="G613" s="396"/>
      <c r="H613" s="398"/>
      <c r="I613" s="395"/>
      <c r="J613" s="398"/>
      <c r="K613" s="393"/>
      <c r="L613" s="398"/>
      <c r="M613" s="9"/>
      <c r="N613" s="368"/>
      <c r="O613" s="9"/>
      <c r="P613" s="9"/>
      <c r="Q613" s="9"/>
      <c r="R613" s="399"/>
      <c r="S613" s="399"/>
      <c r="T613" s="399"/>
      <c r="U613" s="399"/>
      <c r="V613" s="399"/>
    </row>
    <row r="614" spans="1:22" s="370" customFormat="1" ht="15.75">
      <c r="A614" s="386"/>
      <c r="B614" s="394"/>
      <c r="C614" s="395"/>
      <c r="D614" s="395"/>
      <c r="E614" s="396"/>
      <c r="F614" s="397"/>
      <c r="G614" s="396"/>
      <c r="H614" s="398"/>
      <c r="I614" s="395"/>
      <c r="J614" s="398"/>
      <c r="K614" s="393"/>
      <c r="L614" s="398"/>
      <c r="M614" s="9"/>
      <c r="N614" s="368"/>
      <c r="O614" s="9"/>
      <c r="P614" s="9"/>
      <c r="Q614" s="9"/>
      <c r="R614" s="399"/>
      <c r="S614" s="399"/>
      <c r="T614" s="399"/>
      <c r="U614" s="399"/>
      <c r="V614" s="399"/>
    </row>
    <row r="615" spans="1:22" s="370" customFormat="1" ht="15.75">
      <c r="A615" s="386"/>
      <c r="B615" s="394"/>
      <c r="C615" s="395"/>
      <c r="D615" s="395"/>
      <c r="E615" s="396"/>
      <c r="F615" s="397"/>
      <c r="G615" s="396"/>
      <c r="H615" s="398"/>
      <c r="I615" s="395"/>
      <c r="J615" s="398"/>
      <c r="K615" s="393"/>
      <c r="L615" s="398"/>
      <c r="M615" s="9"/>
      <c r="N615" s="368"/>
      <c r="O615" s="9"/>
      <c r="P615" s="9"/>
      <c r="Q615" s="9"/>
      <c r="R615" s="399"/>
      <c r="S615" s="399"/>
      <c r="T615" s="399"/>
      <c r="U615" s="399"/>
      <c r="V615" s="399"/>
    </row>
    <row r="616" spans="1:22" s="370" customFormat="1" ht="15.75">
      <c r="A616" s="386"/>
      <c r="B616" s="394"/>
      <c r="C616" s="395"/>
      <c r="D616" s="395"/>
      <c r="E616" s="396"/>
      <c r="F616" s="397"/>
      <c r="G616" s="396"/>
      <c r="H616" s="398"/>
      <c r="I616" s="395"/>
      <c r="J616" s="398"/>
      <c r="K616" s="393"/>
      <c r="L616" s="398"/>
      <c r="M616" s="9"/>
      <c r="N616" s="368"/>
      <c r="O616" s="9"/>
      <c r="P616" s="9"/>
      <c r="Q616" s="9"/>
      <c r="R616" s="399"/>
      <c r="S616" s="399"/>
      <c r="T616" s="399"/>
      <c r="U616" s="399"/>
      <c r="V616" s="399"/>
    </row>
    <row r="617" spans="1:22" s="370" customFormat="1" ht="15.75">
      <c r="A617" s="386"/>
      <c r="B617" s="394"/>
      <c r="C617" s="395"/>
      <c r="D617" s="395"/>
      <c r="E617" s="396"/>
      <c r="F617" s="397"/>
      <c r="G617" s="396"/>
      <c r="H617" s="398"/>
      <c r="I617" s="395"/>
      <c r="J617" s="398"/>
      <c r="K617" s="393"/>
      <c r="L617" s="398"/>
      <c r="M617" s="9"/>
      <c r="N617" s="368"/>
      <c r="O617" s="9"/>
      <c r="P617" s="9"/>
      <c r="Q617" s="9"/>
      <c r="R617" s="399"/>
      <c r="S617" s="399"/>
      <c r="T617" s="399"/>
      <c r="U617" s="399"/>
      <c r="V617" s="399"/>
    </row>
    <row r="618" spans="1:22" s="370" customFormat="1" ht="15.75">
      <c r="A618" s="386"/>
      <c r="B618" s="394"/>
      <c r="C618" s="395"/>
      <c r="D618" s="395"/>
      <c r="E618" s="396"/>
      <c r="F618" s="397"/>
      <c r="G618" s="396"/>
      <c r="H618" s="398"/>
      <c r="I618" s="395"/>
      <c r="J618" s="398"/>
      <c r="K618" s="393"/>
      <c r="L618" s="398"/>
      <c r="M618" s="9"/>
      <c r="N618" s="368"/>
      <c r="O618" s="9"/>
      <c r="P618" s="9"/>
      <c r="Q618" s="9"/>
      <c r="R618" s="399"/>
      <c r="S618" s="399"/>
      <c r="T618" s="399"/>
      <c r="U618" s="399"/>
      <c r="V618" s="399"/>
    </row>
    <row r="619" spans="1:22" s="370" customFormat="1" ht="15.75">
      <c r="A619" s="386"/>
      <c r="B619" s="394"/>
      <c r="C619" s="395"/>
      <c r="D619" s="395"/>
      <c r="E619" s="396"/>
      <c r="F619" s="397"/>
      <c r="G619" s="396"/>
      <c r="H619" s="398"/>
      <c r="I619" s="395"/>
      <c r="J619" s="398"/>
      <c r="K619" s="393"/>
      <c r="L619" s="398"/>
      <c r="M619" s="9"/>
      <c r="N619" s="368"/>
      <c r="O619" s="9"/>
      <c r="P619" s="9"/>
      <c r="Q619" s="9"/>
      <c r="R619" s="399"/>
      <c r="S619" s="399"/>
      <c r="T619" s="399"/>
      <c r="U619" s="399"/>
      <c r="V619" s="399"/>
    </row>
    <row r="620" spans="1:22" ht="15.75">
      <c r="B620" s="394"/>
      <c r="C620" s="395"/>
      <c r="D620" s="395"/>
      <c r="E620" s="396"/>
      <c r="F620" s="397"/>
      <c r="G620" s="396"/>
      <c r="H620" s="398"/>
      <c r="I620" s="395"/>
      <c r="J620" s="398"/>
      <c r="L620" s="398"/>
    </row>
    <row r="621" spans="1:22" ht="15.75">
      <c r="B621" s="394"/>
      <c r="C621" s="395"/>
      <c r="D621" s="395"/>
      <c r="E621" s="396"/>
      <c r="F621" s="397"/>
      <c r="G621" s="396"/>
      <c r="H621" s="398"/>
      <c r="I621" s="395"/>
      <c r="J621" s="398"/>
      <c r="L621" s="398"/>
    </row>
    <row r="622" spans="1:22" ht="15.75">
      <c r="B622" s="394"/>
      <c r="C622" s="404"/>
      <c r="D622" s="404"/>
      <c r="E622" s="405"/>
      <c r="F622" s="406"/>
      <c r="G622" s="405"/>
      <c r="H622" s="407"/>
      <c r="I622" s="404"/>
      <c r="J622" s="407"/>
      <c r="L622" s="407"/>
    </row>
    <row r="623" spans="1:22" ht="15.75">
      <c r="B623" s="408"/>
      <c r="C623" s="404"/>
      <c r="D623" s="404"/>
      <c r="E623" s="405"/>
      <c r="F623" s="406"/>
      <c r="G623" s="405"/>
      <c r="H623" s="407"/>
      <c r="I623" s="404"/>
      <c r="J623" s="407"/>
      <c r="L623" s="407"/>
    </row>
    <row r="624" spans="1:22" ht="15.75">
      <c r="B624" s="408"/>
      <c r="C624" s="404"/>
      <c r="D624" s="404"/>
      <c r="E624" s="405"/>
      <c r="F624" s="406"/>
      <c r="G624" s="405"/>
      <c r="H624" s="407"/>
      <c r="I624" s="404"/>
      <c r="J624" s="407"/>
      <c r="L624" s="407"/>
    </row>
    <row r="625" spans="2:12" ht="15.75">
      <c r="B625" s="408"/>
      <c r="C625" s="404"/>
      <c r="D625" s="404"/>
      <c r="E625" s="405"/>
      <c r="F625" s="406"/>
      <c r="G625" s="405"/>
      <c r="H625" s="407"/>
      <c r="I625" s="404"/>
      <c r="J625" s="407"/>
      <c r="L625" s="407"/>
    </row>
    <row r="626" spans="2:12" ht="15.75">
      <c r="B626" s="408"/>
      <c r="C626" s="404"/>
      <c r="D626" s="404"/>
      <c r="E626" s="405"/>
      <c r="F626" s="406"/>
      <c r="G626" s="405"/>
      <c r="H626" s="407"/>
      <c r="I626" s="404"/>
      <c r="J626" s="407"/>
      <c r="L626" s="407"/>
    </row>
    <row r="627" spans="2:12" ht="15.75">
      <c r="B627" s="408"/>
      <c r="C627" s="404"/>
      <c r="D627" s="404"/>
      <c r="E627" s="405"/>
      <c r="F627" s="406"/>
      <c r="G627" s="405"/>
      <c r="H627" s="407"/>
      <c r="I627" s="404"/>
      <c r="J627" s="407"/>
      <c r="L627" s="407"/>
    </row>
    <row r="628" spans="2:12" ht="15.75">
      <c r="B628" s="408"/>
      <c r="C628" s="404"/>
      <c r="D628" s="404"/>
      <c r="E628" s="405"/>
      <c r="F628" s="406"/>
      <c r="G628" s="405"/>
      <c r="H628" s="407"/>
      <c r="I628" s="404"/>
      <c r="J628" s="407"/>
      <c r="L628" s="407"/>
    </row>
    <row r="629" spans="2:12" ht="15.75">
      <c r="B629" s="408"/>
      <c r="C629" s="404"/>
      <c r="D629" s="404"/>
      <c r="E629" s="405"/>
      <c r="F629" s="406"/>
      <c r="G629" s="405"/>
      <c r="H629" s="407"/>
      <c r="I629" s="404"/>
      <c r="J629" s="407"/>
      <c r="L629" s="407"/>
    </row>
    <row r="630" spans="2:12" ht="15.75">
      <c r="B630" s="408"/>
      <c r="C630" s="404"/>
      <c r="D630" s="404"/>
      <c r="E630" s="405"/>
      <c r="F630" s="406"/>
      <c r="G630" s="405"/>
      <c r="H630" s="407"/>
      <c r="I630" s="404"/>
      <c r="J630" s="407"/>
      <c r="L630" s="407"/>
    </row>
    <row r="631" spans="2:12" ht="15.75">
      <c r="B631" s="408"/>
      <c r="C631" s="404"/>
      <c r="D631" s="404"/>
      <c r="E631" s="405"/>
      <c r="F631" s="406"/>
      <c r="G631" s="405"/>
      <c r="H631" s="407"/>
      <c r="I631" s="404"/>
      <c r="J631" s="407"/>
      <c r="L631" s="407"/>
    </row>
    <row r="632" spans="2:12" ht="15.75">
      <c r="B632" s="408"/>
      <c r="C632" s="404"/>
      <c r="D632" s="404"/>
      <c r="E632" s="405"/>
      <c r="F632" s="406"/>
      <c r="G632" s="405"/>
      <c r="H632" s="407"/>
      <c r="I632" s="404"/>
      <c r="J632" s="407"/>
      <c r="L632" s="407"/>
    </row>
    <row r="633" spans="2:12" ht="15.75">
      <c r="B633" s="408"/>
      <c r="C633" s="404"/>
      <c r="D633" s="404"/>
      <c r="E633" s="405"/>
      <c r="F633" s="406"/>
      <c r="G633" s="405"/>
      <c r="H633" s="407"/>
      <c r="I633" s="404"/>
      <c r="J633" s="407"/>
      <c r="L633" s="407"/>
    </row>
    <row r="634" spans="2:12" ht="15.75">
      <c r="B634" s="408"/>
      <c r="C634" s="404"/>
      <c r="D634" s="404"/>
      <c r="E634" s="405"/>
      <c r="F634" s="406"/>
      <c r="G634" s="405"/>
      <c r="H634" s="407"/>
      <c r="I634" s="404"/>
      <c r="J634" s="407"/>
      <c r="L634" s="407"/>
    </row>
    <row r="635" spans="2:12" ht="15.75">
      <c r="B635" s="408"/>
      <c r="C635" s="404"/>
      <c r="D635" s="404"/>
      <c r="E635" s="405"/>
      <c r="F635" s="406"/>
      <c r="G635" s="405"/>
      <c r="H635" s="407"/>
      <c r="I635" s="404"/>
      <c r="J635" s="407"/>
      <c r="L635" s="407"/>
    </row>
    <row r="636" spans="2:12" ht="15.75">
      <c r="B636" s="408"/>
      <c r="C636" s="404"/>
      <c r="D636" s="404"/>
      <c r="E636" s="405"/>
      <c r="F636" s="406"/>
      <c r="G636" s="405"/>
      <c r="H636" s="407"/>
      <c r="I636" s="404"/>
      <c r="J636" s="407"/>
      <c r="L636" s="407"/>
    </row>
    <row r="637" spans="2:12" ht="15.75">
      <c r="B637" s="408"/>
      <c r="C637" s="404"/>
      <c r="D637" s="404"/>
      <c r="E637" s="405"/>
      <c r="F637" s="406"/>
      <c r="G637" s="405"/>
      <c r="H637" s="407"/>
      <c r="I637" s="404"/>
      <c r="J637" s="407"/>
      <c r="L637" s="407"/>
    </row>
    <row r="638" spans="2:12" ht="15.75">
      <c r="B638" s="408"/>
      <c r="C638" s="404"/>
      <c r="D638" s="404"/>
      <c r="E638" s="405"/>
      <c r="F638" s="406"/>
      <c r="G638" s="405"/>
      <c r="H638" s="407"/>
      <c r="I638" s="404"/>
      <c r="J638" s="407"/>
      <c r="L638" s="407"/>
    </row>
    <row r="639" spans="2:12" ht="15.75">
      <c r="B639" s="408"/>
      <c r="C639" s="404"/>
      <c r="D639" s="404"/>
      <c r="E639" s="405"/>
      <c r="F639" s="406"/>
      <c r="G639" s="405"/>
      <c r="H639" s="407"/>
      <c r="I639" s="404"/>
      <c r="J639" s="407"/>
      <c r="L639" s="407"/>
    </row>
    <row r="640" spans="2:12" ht="15.75">
      <c r="B640" s="408"/>
      <c r="C640" s="404"/>
      <c r="D640" s="404"/>
      <c r="E640" s="405"/>
      <c r="F640" s="406"/>
      <c r="G640" s="405"/>
      <c r="H640" s="407"/>
      <c r="I640" s="404"/>
      <c r="J640" s="407"/>
      <c r="L640" s="407"/>
    </row>
    <row r="641" spans="2:12" ht="15.75">
      <c r="B641" s="408"/>
      <c r="C641" s="404"/>
      <c r="D641" s="404"/>
      <c r="E641" s="405"/>
      <c r="F641" s="406"/>
      <c r="G641" s="405"/>
      <c r="H641" s="407"/>
      <c r="I641" s="404"/>
      <c r="J641" s="407"/>
      <c r="L641" s="407"/>
    </row>
    <row r="642" spans="2:12" ht="15.75">
      <c r="B642" s="408"/>
      <c r="C642" s="404"/>
      <c r="D642" s="404"/>
      <c r="E642" s="405"/>
      <c r="F642" s="406"/>
      <c r="G642" s="405"/>
      <c r="H642" s="407"/>
      <c r="I642" s="404"/>
      <c r="J642" s="407"/>
      <c r="L642" s="407"/>
    </row>
    <row r="643" spans="2:12" ht="15.75">
      <c r="B643" s="408"/>
      <c r="C643" s="404"/>
      <c r="D643" s="404"/>
      <c r="E643" s="405"/>
      <c r="F643" s="406"/>
      <c r="G643" s="405"/>
      <c r="H643" s="407"/>
      <c r="I643" s="404"/>
      <c r="J643" s="407"/>
      <c r="L643" s="407"/>
    </row>
    <row r="644" spans="2:12" ht="15.75">
      <c r="B644" s="408"/>
      <c r="C644" s="404"/>
      <c r="D644" s="404"/>
      <c r="E644" s="405"/>
      <c r="F644" s="406"/>
      <c r="G644" s="405"/>
      <c r="H644" s="407"/>
      <c r="I644" s="404"/>
      <c r="J644" s="407"/>
      <c r="L644" s="407"/>
    </row>
    <row r="645" spans="2:12" ht="15.75">
      <c r="B645" s="408"/>
      <c r="C645" s="404"/>
      <c r="D645" s="404"/>
      <c r="E645" s="405"/>
      <c r="F645" s="406"/>
      <c r="G645" s="405"/>
      <c r="H645" s="407"/>
      <c r="I645" s="404"/>
      <c r="J645" s="407"/>
      <c r="L645" s="407"/>
    </row>
    <row r="646" spans="2:12" ht="15.75">
      <c r="B646" s="408"/>
    </row>
  </sheetData>
  <mergeCells count="21">
    <mergeCell ref="R3:Z3"/>
    <mergeCell ref="F4:K4"/>
    <mergeCell ref="G5:G6"/>
    <mergeCell ref="F1:K1"/>
    <mergeCell ref="M1:P1"/>
    <mergeCell ref="A2:K2"/>
    <mergeCell ref="A3:K3"/>
    <mergeCell ref="A5:A6"/>
    <mergeCell ref="B5:B6"/>
    <mergeCell ref="C5:D5"/>
    <mergeCell ref="E5:E6"/>
    <mergeCell ref="F5:F6"/>
    <mergeCell ref="O5:O6"/>
    <mergeCell ref="M255:M259"/>
    <mergeCell ref="M275:S275"/>
    <mergeCell ref="H5:H6"/>
    <mergeCell ref="I5:I6"/>
    <mergeCell ref="J5:J6"/>
    <mergeCell ref="K5:K6"/>
    <mergeCell ref="L5:L6"/>
    <mergeCell ref="N5:N6"/>
  </mergeCells>
  <pageMargins left="0" right="0" top="0.39370078740157483" bottom="0.51181102362204722" header="0" footer="0"/>
  <pageSetup paperSize="9" scale="90" orientation="portrait" r:id="rId1"/>
  <headerFooter>
    <oddFooter>&amp;CTrang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7.Chi NS thi xa Phan bo- ok</vt:lpstr>
      <vt:lpstr>'7.Chi NS thi xa Phan bo- ok'!Print_Area</vt:lpstr>
      <vt:lpstr>'7.Chi NS thi xa Phan bo- ok'!Print_Titles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ASEAN</dc:creator>
  <cp:lastModifiedBy>ASEAN</cp:lastModifiedBy>
  <dcterms:created xsi:type="dcterms:W3CDTF">2024-12-17T13:19:45Z</dcterms:created>
  <dcterms:modified xsi:type="dcterms:W3CDTF">2024-12-17T13:23:00Z</dcterms:modified>
</cp:coreProperties>
</file>